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596" firstSheet="1" activeTab="1"/>
  </bookViews>
  <sheets>
    <sheet name="Rekapitulace stavby" sheetId="1" state="veryHidden" r:id="rId1"/>
    <sheet name="07 - Oprava bytu Nad Kaje..." sheetId="2" r:id="rId2"/>
  </sheets>
  <definedNames>
    <definedName name="_xlnm._FilterDatabase" localSheetId="1" hidden="1">'07 - Oprava bytu Nad Kaje...'!$C$135:$K$347</definedName>
    <definedName name="_xlnm.Print_Area" localSheetId="1">'07 - Oprava bytu Nad Kaje...'!$C$4:$J$76,'07 - Oprava bytu Nad Kaje...'!$C$82:$J$117,'07 - Oprava bytu Nad Kaje...'!$C$123:$J$347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'07 - Oprava bytu Nad Kaje...'!$135:$135</definedName>
  </definedNames>
  <calcPr calcId="162913"/>
</workbook>
</file>

<file path=xl/sharedStrings.xml><?xml version="1.0" encoding="utf-8"?>
<sst xmlns="http://schemas.openxmlformats.org/spreadsheetml/2006/main" count="2577" uniqueCount="553">
  <si>
    <t>Export Komplet</t>
  </si>
  <si>
    <t/>
  </si>
  <si>
    <t>2.0</t>
  </si>
  <si>
    <t>ZAMOK</t>
  </si>
  <si>
    <t>False</t>
  </si>
  <si>
    <t>{5c227ce6-97ba-4a46-bb3b-563ebb6fa463}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</si>
  <si>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</si>
  <si>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</si>
  <si>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</si>
  <si>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</si>
  <si>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</si>
  <si>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</si>
  <si>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</si>
  <si>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</si>
  <si>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2024-01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</si>
  <si>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</si>
  <si>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</si>
  <si>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Oprava bytů MČ Praha 6</t>
  </si>
  <si>
    <t>KSO:</t>
  </si>
  <si>
    <t>CC-CZ:</t>
  </si>
  <si>
    <t>Místo:</t>
  </si>
  <si>
    <t xml:space="preserve"> </t>
  </si>
  <si>
    <t>Datum:</t>
  </si>
  <si>
    <t>4. 1. 2024</t>
  </si>
  <si>
    <t>Zadavatel:</t>
  </si>
  <si>
    <t>IČ:</t>
  </si>
  <si>
    <t>DIČ:</t>
  </si>
  <si>
    <t>Uchazeč:</t>
  </si>
  <si>
    <t>Vyplň údaj</t>
  </si>
  <si>
    <t>Projektant: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</si>
  <si>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</si>
  <si>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</si>
  <si>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</si>
  <si>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</si>
  <si>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</si>
  <si>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</si>
  <si>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</si>
  <si>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</si>
  <si>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</si>
  <si>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</si>
  <si>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</si>
  <si>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</si>
  <si>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</si>
  <si>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</si>
  <si>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</si>
  <si>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</si>
  <si>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</si>
  <si>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</si>
  <si>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</si>
  <si>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</si>
  <si>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</si>
  <si>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</si>
  <si>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</si>
  <si>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</si>
  <si>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</si>
  <si>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</si>
  <si>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</si>
  <si>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</si>
  <si>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</si>
  <si>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</si>
  <si>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</si>
  <si>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</si>
  <si>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</si>
  <si>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</si>
  <si>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</si>
  <si>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</si>
  <si>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</si>
  <si>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</si>
  <si>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</si>
  <si>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</si>
  <si>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</si>
  <si>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</si>
  <si>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</si>
  <si>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</si>
  <si>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</si>
  <si>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</si>
  <si>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</si>
  <si>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</si>
  <si>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07</t>
  </si>
  <si>
    <t>Oprava bytu Nad Kajetánkou 43, byt č. 9</t>
  </si>
  <si>
    <t>STA</t>
  </si>
  <si>
    <t>1</t>
  </si>
  <si>
    <t>{72b3b417-7037-4ee2-8a73-9b7342053fe0}</t>
  </si>
  <si>
    <t>KRYCÍ LIST SOUPISU PRACÍ</t>
  </si>
  <si>
    <t>Objekt:</t>
  </si>
  <si>
    <t>07 - Oprava bytu Nad Kajetánkou 43, byt č. 9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</si>
  <si>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</si>
  <si>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</si>
  <si>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</si>
  <si>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</si>
  <si>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</si>
  <si>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</si>
  <si>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</si>
  <si>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</si>
  <si>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</si>
  <si>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</si>
  <si>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</si>
  <si>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</si>
  <si>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</si>
  <si>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</si>
  <si>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</si>
  <si>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</si>
  <si>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</si>
  <si>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</si>
  <si>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</si>
  <si>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</si>
  <si>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</si>
  <si>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</si>
  <si>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</si>
  <si>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</si>
  <si>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</si>
  <si>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</si>
  <si>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</si>
  <si>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</si>
  <si>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</si>
  <si>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</si>
  <si>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</si>
  <si>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</si>
  <si>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</si>
  <si>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</si>
  <si>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</si>
  <si>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</si>
  <si>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</si>
  <si>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</si>
  <si>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</si>
  <si>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</si>
  <si>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</si>
  <si>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</si>
  <si>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</si>
  <si>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</si>
  <si>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612315211</t>
  </si>
  <si>
    <t>Vápenná hladká omítka malých ploch do 0,09 m2 na stěnách</t>
  </si>
  <si>
    <t>kus</t>
  </si>
  <si>
    <t>4</t>
  </si>
  <si>
    <t>2</t>
  </si>
  <si>
    <t>175400876</t>
  </si>
  <si>
    <t>VV</t>
  </si>
  <si>
    <t>prostupy, otlučená místa v omítce</t>
  </si>
  <si>
    <t>10</t>
  </si>
  <si>
    <t>9</t>
  </si>
  <si>
    <t>Ostatní konstrukce a práce, bourání</t>
  </si>
  <si>
    <t>952901111</t>
  </si>
  <si>
    <t>Vyčištění budov bytové a občanské výstavby při výšce podlaží do 4 m</t>
  </si>
  <si>
    <t>m2</t>
  </si>
  <si>
    <t>191722187</t>
  </si>
  <si>
    <t xml:space="preserve">Kompletní úklid bytu </t>
  </si>
  <si>
    <t xml:space="preserve">(podlahy, dveře, okna, zásuvky, vypínače, světla, větrací mřížky, domovní telefon, rozvodnice, zařizovací předměty a kuch.linka, atd.) </t>
  </si>
  <si>
    <t>předsíň</t>
  </si>
  <si>
    <t>1,8*1,2</t>
  </si>
  <si>
    <t>koupelna</t>
  </si>
  <si>
    <t>3,3*1,2</t>
  </si>
  <si>
    <t>kuchyně</t>
  </si>
  <si>
    <t>5,5*3,95</t>
  </si>
  <si>
    <t>pokoj</t>
  </si>
  <si>
    <t>5,5*2,15</t>
  </si>
  <si>
    <t>Součet</t>
  </si>
  <si>
    <t>3</t>
  </si>
  <si>
    <t>952902021</t>
  </si>
  <si>
    <t>Čištění budov zametení hladkých podlah</t>
  </si>
  <si>
    <t>496815475</t>
  </si>
  <si>
    <t>Denní úklid společných prostor (dny*m2)</t>
  </si>
  <si>
    <t>20*50</t>
  </si>
  <si>
    <t>997</t>
  </si>
  <si>
    <t>Přesun sutě</t>
  </si>
  <si>
    <t>997013212</t>
  </si>
  <si>
    <t>Vnitrostaveništní doprava suti a vybouraných hmot pro budovy v přes 6 do 9 m ručně</t>
  </si>
  <si>
    <t>t</t>
  </si>
  <si>
    <t>-939531190</t>
  </si>
  <si>
    <t>5</t>
  </si>
  <si>
    <t>997013219</t>
  </si>
  <si>
    <t>Příplatek k vnitrostaveništní dopravě suti a vybouraných hmot za zvětšenou dopravu suti ZKD 10 m</t>
  </si>
  <si>
    <t>797587021</t>
  </si>
  <si>
    <t>0,562*2 'Přepočtené koeficientem množství</t>
  </si>
  <si>
    <t>997013501</t>
  </si>
  <si>
    <t>Odvoz suti a vybouraných hmot na skládku nebo meziskládku do 1 km se složením</t>
  </si>
  <si>
    <t>348085448</t>
  </si>
  <si>
    <t>7</t>
  </si>
  <si>
    <t>997013509</t>
  </si>
  <si>
    <t>Příplatek k odvozu suti a vybouraných hmot na skládku ZKD 1 km přes 1 km</t>
  </si>
  <si>
    <t>776089440</t>
  </si>
  <si>
    <t>0,562*19 'Přepočtené koeficientem množství</t>
  </si>
  <si>
    <t>8</t>
  </si>
  <si>
    <t>997013631</t>
  </si>
  <si>
    <t>Poplatek za uložení na skládce (skládkovné) stavebního odpadu směsného kód odpadu 17 09 04</t>
  </si>
  <si>
    <t>-769837943</t>
  </si>
  <si>
    <t>998</t>
  </si>
  <si>
    <t>Přesun hmot</t>
  </si>
  <si>
    <t>998018001</t>
  </si>
  <si>
    <t>Přesun hmot pro budovy ruční pro budovy v do 6 m</t>
  </si>
  <si>
    <t>-2012959415</t>
  </si>
  <si>
    <t>998018011</t>
  </si>
  <si>
    <t>Příplatek k ručnímu přesunu hmot pro budovy za zvětšený přesun ZKD 100 m</t>
  </si>
  <si>
    <t>-2077411426</t>
  </si>
  <si>
    <t>PSV</t>
  </si>
  <si>
    <t>Práce a dodávky PSV</t>
  </si>
  <si>
    <t>721</t>
  </si>
  <si>
    <t>Zdravotechnika - vnitřní kanalizace</t>
  </si>
  <si>
    <t>11</t>
  </si>
  <si>
    <t>721910941</t>
  </si>
  <si>
    <t>Pročištění odtokového žlabu sprchy</t>
  </si>
  <si>
    <t>16</t>
  </si>
  <si>
    <t>2136025132</t>
  </si>
  <si>
    <t>723229104</t>
  </si>
  <si>
    <t>Montáž armatur s jedním závitem G 1" ostatní typ</t>
  </si>
  <si>
    <t>soubor</t>
  </si>
  <si>
    <t>-2029104338</t>
  </si>
  <si>
    <t>13</t>
  </si>
  <si>
    <t>M</t>
  </si>
  <si>
    <t>31942687</t>
  </si>
  <si>
    <t>zátka mosaz 1"</t>
  </si>
  <si>
    <t>32</t>
  </si>
  <si>
    <t>-64235605</t>
  </si>
  <si>
    <t>722</t>
  </si>
  <si>
    <t>Zdravotechnika - vnitřní vodovod</t>
  </si>
  <si>
    <t>14</t>
  </si>
  <si>
    <t>722190901</t>
  </si>
  <si>
    <t>Uzavření nebo otevření vodovodního potrubí při opravách</t>
  </si>
  <si>
    <t>962352998</t>
  </si>
  <si>
    <t>725</t>
  </si>
  <si>
    <t>Zdravotechnika - zařizovací předměty</t>
  </si>
  <si>
    <t>15</t>
  </si>
  <si>
    <t>725114921</t>
  </si>
  <si>
    <t>Odmontování a zpětná montáž sedátka</t>
  </si>
  <si>
    <t>1485455489</t>
  </si>
  <si>
    <t>55166827</t>
  </si>
  <si>
    <t>sedátko záchodové plastové bílé</t>
  </si>
  <si>
    <t>1714595293</t>
  </si>
  <si>
    <t>17</t>
  </si>
  <si>
    <t>7256109R</t>
  </si>
  <si>
    <t>Demontáž a zpětná montáž sporáků bez úprav instalace</t>
  </si>
  <si>
    <t>-880096954</t>
  </si>
  <si>
    <t>18</t>
  </si>
  <si>
    <t>725820801</t>
  </si>
  <si>
    <t>Demontáž baterie nástěnné do G 3 / 4</t>
  </si>
  <si>
    <t>2126982766</t>
  </si>
  <si>
    <t>sprcha</t>
  </si>
  <si>
    <t>19</t>
  </si>
  <si>
    <t>725820802</t>
  </si>
  <si>
    <t>Demontáž baterie stojánkové do jednoho otvoru</t>
  </si>
  <si>
    <t>656367849</t>
  </si>
  <si>
    <t>20</t>
  </si>
  <si>
    <t>725829131</t>
  </si>
  <si>
    <t>Montáž baterie umyvadlové stojánkové G 1/2" ostatní typ</t>
  </si>
  <si>
    <t>1636080446</t>
  </si>
  <si>
    <t>umyvadlo</t>
  </si>
  <si>
    <t>55145686</t>
  </si>
  <si>
    <t>baterie umyvadlová stojánková páková</t>
  </si>
  <si>
    <t>1264914794</t>
  </si>
  <si>
    <t>22</t>
  </si>
  <si>
    <t>725849411.1</t>
  </si>
  <si>
    <t>Montáž baterie sprchové nástěnná s nastavitelnou výškou sprchy</t>
  </si>
  <si>
    <t>-1745305291</t>
  </si>
  <si>
    <t>23</t>
  </si>
  <si>
    <t>55145588</t>
  </si>
  <si>
    <t>baterie sprchová nástěnná bez příslušenství</t>
  </si>
  <si>
    <t>1564008373</t>
  </si>
  <si>
    <t>24</t>
  </si>
  <si>
    <t>55145003.1</t>
  </si>
  <si>
    <t>souprava sprchová komplet</t>
  </si>
  <si>
    <t>sada</t>
  </si>
  <si>
    <t>-1524814404</t>
  </si>
  <si>
    <t>25</t>
  </si>
  <si>
    <t>725860812</t>
  </si>
  <si>
    <t>Demontáž uzávěrů zápachu dvojitých</t>
  </si>
  <si>
    <t>-1424438987</t>
  </si>
  <si>
    <t>dřez</t>
  </si>
  <si>
    <t>26</t>
  </si>
  <si>
    <t>725869101</t>
  </si>
  <si>
    <t>Montáž zápachových uzávěrek umyvadlových do DN 40</t>
  </si>
  <si>
    <t>2124154519</t>
  </si>
  <si>
    <t>27</t>
  </si>
  <si>
    <t>55161321</t>
  </si>
  <si>
    <t>uzávěrka zápachová umyvadlová s krycí růžicí odtoku DN 32</t>
  </si>
  <si>
    <t>349650553</t>
  </si>
  <si>
    <t>28</t>
  </si>
  <si>
    <t>998725111</t>
  </si>
  <si>
    <t>Přesun hmot tonážní pro zařizovací předměty s omezením mechanizace v objektech v do 6 m</t>
  </si>
  <si>
    <t>1205196438</t>
  </si>
  <si>
    <t>29</t>
  </si>
  <si>
    <t>998725192</t>
  </si>
  <si>
    <t>Příplatek k přesunu hmot tonážní 725 za zvětšený přesun do 100 m</t>
  </si>
  <si>
    <t>-1493856964</t>
  </si>
  <si>
    <t>763</t>
  </si>
  <si>
    <t>Konstrukce suché výstavby</t>
  </si>
  <si>
    <t>30</t>
  </si>
  <si>
    <t>763132987</t>
  </si>
  <si>
    <t>Vyspravení SDK podhledu, pl přes 1 do 1,5 m2 deska 1xH2 12,5</t>
  </si>
  <si>
    <t>1076188430</t>
  </si>
  <si>
    <t>766</t>
  </si>
  <si>
    <t>Konstrukce truhlářské</t>
  </si>
  <si>
    <t>31</t>
  </si>
  <si>
    <t>766491851</t>
  </si>
  <si>
    <t>Demontáž prahů dveří jednokřídlových</t>
  </si>
  <si>
    <t>1081399120</t>
  </si>
  <si>
    <t>pokoj+kuchyně+vchod.dveře</t>
  </si>
  <si>
    <t>1+1+1</t>
  </si>
  <si>
    <t>766660001</t>
  </si>
  <si>
    <t>Montáž dveřních křídel otvíravých jednokřídlových š do 0,8 m do ocelové zárubně</t>
  </si>
  <si>
    <t>-1897361158</t>
  </si>
  <si>
    <t>33</t>
  </si>
  <si>
    <t>61161008</t>
  </si>
  <si>
    <t>dveře jednokřídlé voštinové povrch lakovaný částečně prosklené 800x1970-2100mm</t>
  </si>
  <si>
    <t>-1393874029</t>
  </si>
  <si>
    <t>34</t>
  </si>
  <si>
    <t>766660729</t>
  </si>
  <si>
    <t>Montáž dveřního interiérového kování - štítku s klikou</t>
  </si>
  <si>
    <t>-1181392646</t>
  </si>
  <si>
    <t>35</t>
  </si>
  <si>
    <t>54914123</t>
  </si>
  <si>
    <t>kování rozetové klika/klika</t>
  </si>
  <si>
    <t>-300449022</t>
  </si>
  <si>
    <t>36</t>
  </si>
  <si>
    <t>766691914</t>
  </si>
  <si>
    <t>Vyvěšení nebo zavěšení dřevěných křídel dveří pl do 2 m2</t>
  </si>
  <si>
    <t>795487574</t>
  </si>
  <si>
    <t>4*2</t>
  </si>
  <si>
    <t>37</t>
  </si>
  <si>
    <t>766695213</t>
  </si>
  <si>
    <t>Montáž truhlářských prahů dveří jednokřídlových š přes 10 cm</t>
  </si>
  <si>
    <t>933443621</t>
  </si>
  <si>
    <t>38</t>
  </si>
  <si>
    <t>61187161</t>
  </si>
  <si>
    <t>práh dveřní dřevěný dubový tl 20mm dl 820mm š 150mm</t>
  </si>
  <si>
    <t>-113048834</t>
  </si>
  <si>
    <t>39</t>
  </si>
  <si>
    <t>766812840</t>
  </si>
  <si>
    <t>Demontáž kuchyňských linek dřevěných nebo kovových dl přes 1,8 do 2,1 m</t>
  </si>
  <si>
    <t>837127832</t>
  </si>
  <si>
    <t>40</t>
  </si>
  <si>
    <t>998766111</t>
  </si>
  <si>
    <t>Přesun hmot tonážní pro kce truhlářské s omezením mechanizace v objektech v do 6 m</t>
  </si>
  <si>
    <t>195454993</t>
  </si>
  <si>
    <t>41</t>
  </si>
  <si>
    <t>998766192</t>
  </si>
  <si>
    <t>Příplatek k přesunu hmot tonážní 766 za zvětšený přesun do 100 m</t>
  </si>
  <si>
    <t>-723612320</t>
  </si>
  <si>
    <t>775</t>
  </si>
  <si>
    <t>Podlahy skládané</t>
  </si>
  <si>
    <t>42</t>
  </si>
  <si>
    <t>775411810.1</t>
  </si>
  <si>
    <t>Demontáž soklíků nebo lišt dřevěných přibíjených do suti</t>
  </si>
  <si>
    <t>m</t>
  </si>
  <si>
    <t>-1703615663</t>
  </si>
  <si>
    <t>5,5*2+2,15*2-0,8</t>
  </si>
  <si>
    <t>5,5*2+3,95*2-0,8*2</t>
  </si>
  <si>
    <t>43</t>
  </si>
  <si>
    <t>775413401</t>
  </si>
  <si>
    <t>Montáž podlahové lišty obvodové lepené</t>
  </si>
  <si>
    <t>-77623758</t>
  </si>
  <si>
    <t>44</t>
  </si>
  <si>
    <t>61418155</t>
  </si>
  <si>
    <t>lišta soklová dřevěná š 15.0 mm, h 60.0 mm</t>
  </si>
  <si>
    <t>-1160717852</t>
  </si>
  <si>
    <t>31,8*1,08 'Přepočtené koeficientem množství</t>
  </si>
  <si>
    <t>45</t>
  </si>
  <si>
    <t>998775111</t>
  </si>
  <si>
    <t>Přesun hmot tonážní pro podlahy skládané s omezením mechanizace v objektech v do 6 m</t>
  </si>
  <si>
    <t>1270919096</t>
  </si>
  <si>
    <t>46</t>
  </si>
  <si>
    <t>998775192</t>
  </si>
  <si>
    <t>Příplatek k přesunu hmot tonážní 775 za zvětšený přesun do 100 m</t>
  </si>
  <si>
    <t>-122355500</t>
  </si>
  <si>
    <t>776</t>
  </si>
  <si>
    <t>Podlahy povlakové</t>
  </si>
  <si>
    <t>47</t>
  </si>
  <si>
    <t>633811111</t>
  </si>
  <si>
    <t>Broušení nerovností betonových podlah do 2 mm - stržení šlemu</t>
  </si>
  <si>
    <t>384846048</t>
  </si>
  <si>
    <t>48</t>
  </si>
  <si>
    <t>776111116</t>
  </si>
  <si>
    <t>Odstranění zbytků lepidla z podkladu povlakových podlah broušením</t>
  </si>
  <si>
    <t>1678935844</t>
  </si>
  <si>
    <t>49</t>
  </si>
  <si>
    <t>776111311</t>
  </si>
  <si>
    <t>Vysátí podkladu povlakových podlah</t>
  </si>
  <si>
    <t>-399060306</t>
  </si>
  <si>
    <t>50</t>
  </si>
  <si>
    <t>776121321</t>
  </si>
  <si>
    <t>Neředěná penetrace savého podkladu povlakových podlah</t>
  </si>
  <si>
    <t>152402558</t>
  </si>
  <si>
    <t>51</t>
  </si>
  <si>
    <t>776141121</t>
  </si>
  <si>
    <t>Stěrka podlahová nivelační pro vyrovnání podkladu povlakových podlah pevnosti 30 MPa tl do 3 mm</t>
  </si>
  <si>
    <t>-458037073</t>
  </si>
  <si>
    <t>52</t>
  </si>
  <si>
    <t>776201811</t>
  </si>
  <si>
    <t>Demontáž lepených povlakových podlah bez podložky ručně</t>
  </si>
  <si>
    <t>1276936536</t>
  </si>
  <si>
    <t>53</t>
  </si>
  <si>
    <t>776221111</t>
  </si>
  <si>
    <t>Lepení pásů z PVC standardním lepidlem</t>
  </si>
  <si>
    <t>-1137392230</t>
  </si>
  <si>
    <t>54</t>
  </si>
  <si>
    <t>28411110</t>
  </si>
  <si>
    <t>PVC vinyl heterogenní s textilní podložkou tl 2,9mm, nášlapná vrstva 0,35mm, hořlavost Cfl-s1, smykové tření µ &gt;=0,3, třída zátěže 23/31, útlum 16dB, otlak 0,2</t>
  </si>
  <si>
    <t>2095879956</t>
  </si>
  <si>
    <t>33,55*1,1 'Přepočtené koeficientem množství</t>
  </si>
  <si>
    <t>55</t>
  </si>
  <si>
    <t>998776111</t>
  </si>
  <si>
    <t>Přesun hmot tonážní pro podlahy povlakové s omezením mechanizace v objektech v do 6 m</t>
  </si>
  <si>
    <t>-767588027</t>
  </si>
  <si>
    <t>56</t>
  </si>
  <si>
    <t>998776192</t>
  </si>
  <si>
    <t>Příplatek k přesunu hmot tonážní 776 za zvětšený přesun do 100 m</t>
  </si>
  <si>
    <t>-347797606</t>
  </si>
  <si>
    <t>781</t>
  </si>
  <si>
    <t>Dokončovací práce - obklady</t>
  </si>
  <si>
    <t>57</t>
  </si>
  <si>
    <t>781495115</t>
  </si>
  <si>
    <t>Spárování vnitřních obkladů silikonem</t>
  </si>
  <si>
    <t>16554184</t>
  </si>
  <si>
    <t>58</t>
  </si>
  <si>
    <t>781495211</t>
  </si>
  <si>
    <t>Čištění vnitřních ploch stěn po provedení obkladu chemickými prostředky</t>
  </si>
  <si>
    <t>-1603367030</t>
  </si>
  <si>
    <t>(3,3*2+1,2*2)*2,0-0,7*1,97</t>
  </si>
  <si>
    <t>(2,15+0,6+0,6)*0,6</t>
  </si>
  <si>
    <t>59</t>
  </si>
  <si>
    <t>998781111</t>
  </si>
  <si>
    <t>Přesun hmot tonážní pro obklady keramické s omezením mechanizace v objektech v do 6 m</t>
  </si>
  <si>
    <t>770223943</t>
  </si>
  <si>
    <t>60</t>
  </si>
  <si>
    <t>998781192</t>
  </si>
  <si>
    <t>Příplatek k přesunu hmot tonážní 781 za zvětšený přesun do 100 m</t>
  </si>
  <si>
    <t>1100317179</t>
  </si>
  <si>
    <t>783</t>
  </si>
  <si>
    <t>Dokončovací práce - nátěry</t>
  </si>
  <si>
    <t>61</t>
  </si>
  <si>
    <t>783101203</t>
  </si>
  <si>
    <t>Jemné obroušení podkladu truhlářských konstrukcí před provedením nátěru</t>
  </si>
  <si>
    <t>1138757633</t>
  </si>
  <si>
    <t>dveřní prahy</t>
  </si>
  <si>
    <t>0,80*0,20*3</t>
  </si>
  <si>
    <t>62</t>
  </si>
  <si>
    <t>783113101</t>
  </si>
  <si>
    <t>Jednonásobný napouštěcí syntetický nátěr truhlářských konstrukcí</t>
  </si>
  <si>
    <t>-1996006141</t>
  </si>
  <si>
    <t>63</t>
  </si>
  <si>
    <t>783114101</t>
  </si>
  <si>
    <t>Základní jednonásobný syntetický nátěr truhlářských konstrukcí</t>
  </si>
  <si>
    <t>-1409693402</t>
  </si>
  <si>
    <t>64</t>
  </si>
  <si>
    <t>783118211</t>
  </si>
  <si>
    <t>Lakovací dvojnásobný syntetický nátěr truhlářských konstrukcí s mezibroušením</t>
  </si>
  <si>
    <t>1174508289</t>
  </si>
  <si>
    <t>65</t>
  </si>
  <si>
    <t>783301401</t>
  </si>
  <si>
    <t>Ometení zámečnických konstrukcí</t>
  </si>
  <si>
    <t>-1242066886</t>
  </si>
  <si>
    <t>Nátěr zárubní</t>
  </si>
  <si>
    <t>0,3*5</t>
  </si>
  <si>
    <t>0,3*5,2</t>
  </si>
  <si>
    <t>vstupní dveře</t>
  </si>
  <si>
    <t>66</t>
  </si>
  <si>
    <t>783306805</t>
  </si>
  <si>
    <t>Odstranění nátěru ze zámečnických konstrukcí opálením</t>
  </si>
  <si>
    <t>280980045</t>
  </si>
  <si>
    <t>67</t>
  </si>
  <si>
    <t>783314101</t>
  </si>
  <si>
    <t>Základní jednonásobný syntetický nátěr zámečnických konstrukcí</t>
  </si>
  <si>
    <t>1590283310</t>
  </si>
  <si>
    <t>68</t>
  </si>
  <si>
    <t>783315101</t>
  </si>
  <si>
    <t>Mezinátěr jednonásobný syntetický standardní zámečnických konstrukcí</t>
  </si>
  <si>
    <t>-1618205993</t>
  </si>
  <si>
    <t>69</t>
  </si>
  <si>
    <t>783317101</t>
  </si>
  <si>
    <t>Krycí jednonásobný syntetický standardní nátěr zámečnických konstrukcí</t>
  </si>
  <si>
    <t>-1258196034</t>
  </si>
  <si>
    <t>70</t>
  </si>
  <si>
    <t>783352101</t>
  </si>
  <si>
    <t>Tmelení včetně přebroušení zámečnických konstrukcí polyesterovým tmelem</t>
  </si>
  <si>
    <t>1344135126</t>
  </si>
  <si>
    <t>784</t>
  </si>
  <si>
    <t>Dokončovací práce - malby a tapety</t>
  </si>
  <si>
    <t>71</t>
  </si>
  <si>
    <t>784111001</t>
  </si>
  <si>
    <t>Oprášení (ometení ) podkladu v místnostech v do 3,80 m</t>
  </si>
  <si>
    <t>-175756112</t>
  </si>
  <si>
    <t>72</t>
  </si>
  <si>
    <t>784161001</t>
  </si>
  <si>
    <t>Tmelení spar a rohů šířky do 3 mm akrylátovým tmelem v místnostech v do 3,80 m</t>
  </si>
  <si>
    <t>-397201287</t>
  </si>
  <si>
    <t>73</t>
  </si>
  <si>
    <t>784171101</t>
  </si>
  <si>
    <t>Zakrytí vnitřních podlah včetně pozdějšího odkrytí</t>
  </si>
  <si>
    <t>-278282554</t>
  </si>
  <si>
    <t>podlaha</t>
  </si>
  <si>
    <t>39,67</t>
  </si>
  <si>
    <t>74</t>
  </si>
  <si>
    <t>58124844</t>
  </si>
  <si>
    <t>fólie pro malířské potřeby zakrývací tl 25µ 4x5m</t>
  </si>
  <si>
    <t>-1419190445</t>
  </si>
  <si>
    <t>39,67*1,2 'Přepočtené koeficientem množství</t>
  </si>
  <si>
    <t>75</t>
  </si>
  <si>
    <t>784171121</t>
  </si>
  <si>
    <t>Zakrytí vnitřních ploch konstrukcí nebo prvků v místnostech v do 3,80 m</t>
  </si>
  <si>
    <t>322882077</t>
  </si>
  <si>
    <t>76</t>
  </si>
  <si>
    <t>58124842</t>
  </si>
  <si>
    <t>fólie pro malířské potřeby zakrývací tl 7µ 4x5m</t>
  </si>
  <si>
    <t>1555560781</t>
  </si>
  <si>
    <t>10*1,2 'Přepočtené koeficientem množství</t>
  </si>
  <si>
    <t>77</t>
  </si>
  <si>
    <t>784181121.1</t>
  </si>
  <si>
    <t>Hloubková jednonásobná bezbarvá penetrace podkladu v místnostech v do 3,80 m</t>
  </si>
  <si>
    <t>1405275647</t>
  </si>
  <si>
    <t>78</t>
  </si>
  <si>
    <t>784211101.1</t>
  </si>
  <si>
    <t>Dvojnásobné bílé malby ze směsí za mokra výborně oděruvzdorných v místnostech v do 3,80 m</t>
  </si>
  <si>
    <t>-1979998818</t>
  </si>
  <si>
    <t>STĚNY</t>
  </si>
  <si>
    <t>(5,5*2+2,15*2)*2,55-1,5*1,35-0,8*1,97</t>
  </si>
  <si>
    <t>(5,5*2+3,95*2)*2,55-0,8*1,97*2-2,4*1,35</t>
  </si>
  <si>
    <t>chodba</t>
  </si>
  <si>
    <t>(1,8*2+1,2*2)*2,55-0,8*1,97*2-0,7*1,97</t>
  </si>
  <si>
    <t>(3,3*2+1,2*2)*0,55</t>
  </si>
  <si>
    <t>STROPY</t>
  </si>
  <si>
    <t>79</t>
  </si>
  <si>
    <t>784211141</t>
  </si>
  <si>
    <t>Příplatek k cenám 2x maleb ze směsí za mokra oděruvzdorných za provádění pl do 5 m2</t>
  </si>
  <si>
    <t>311726331</t>
  </si>
  <si>
    <t>786</t>
  </si>
  <si>
    <t>Dokončovací práce - čalounické úpravy</t>
  </si>
  <si>
    <t>80</t>
  </si>
  <si>
    <t>786624121</t>
  </si>
  <si>
    <t>Montáž lamelové žaluzie do oken zdvojených kovových otevíravých, sklápěcích a vyklápěcích</t>
  </si>
  <si>
    <t>-491079995</t>
  </si>
  <si>
    <t>kuchyně dodat novou</t>
  </si>
  <si>
    <t>0,8*1,35</t>
  </si>
  <si>
    <t>81</t>
  </si>
  <si>
    <t>55346200</t>
  </si>
  <si>
    <t>žaluzie horizontální interiérové</t>
  </si>
  <si>
    <t>1192750295</t>
  </si>
  <si>
    <t>82</t>
  </si>
  <si>
    <t>786624R</t>
  </si>
  <si>
    <t>Seřízení a vyčištění lamelové žaluzie do oken kovových</t>
  </si>
  <si>
    <t>kompl.</t>
  </si>
  <si>
    <t>-1933222699</t>
  </si>
  <si>
    <t>VRN</t>
  </si>
  <si>
    <t>Vedlejší rozpočtové náklady</t>
  </si>
  <si>
    <t>VRN3</t>
  </si>
  <si>
    <t>Zařízení staveniště</t>
  </si>
  <si>
    <t>83</t>
  </si>
  <si>
    <t>030001000</t>
  </si>
  <si>
    <t>den</t>
  </si>
  <si>
    <t>1024</t>
  </si>
  <si>
    <t>-1653086358</t>
  </si>
  <si>
    <t>VRN7</t>
  </si>
  <si>
    <t>Provozní vlivy</t>
  </si>
  <si>
    <t>84</t>
  </si>
  <si>
    <t>070001000</t>
  </si>
  <si>
    <t>795986385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</si>
</sst>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0" fillId="0" borderId="0" xfId="0"/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" customHeight="1"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S2" s="17" t="s">
        <v>6</v>
      </c>
      <c r="BT2" s="17" t="s">
        <v>7</v>
      </c>
    </row>
    <row r="3" spans="2:72" s="1" customFormat="1" ht="6.9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8" t="s">
        <v>14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2"/>
      <c r="AL5" s="22"/>
      <c r="AM5" s="22"/>
      <c r="AN5" s="22"/>
      <c r="AO5" s="22"/>
      <c r="AP5" s="22"/>
      <c r="AQ5" s="22"/>
      <c r="AR5" s="20"/>
      <c r="BE5" s="275" t="s">
        <v>15</v>
      </c>
      <c r="BS5" s="17" t="s">
        <v>6</v>
      </c>
    </row>
    <row r="6" spans="2:71" s="1" customFormat="1" ht="36.9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0" t="s">
        <v>17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2"/>
      <c r="AL6" s="22"/>
      <c r="AM6" s="22"/>
      <c r="AN6" s="22"/>
      <c r="AO6" s="22"/>
      <c r="AP6" s="22"/>
      <c r="AQ6" s="22"/>
      <c r="AR6" s="20"/>
      <c r="BE6" s="276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6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76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6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76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76"/>
      <c r="BS11" s="17" t="s">
        <v>6</v>
      </c>
    </row>
    <row r="12" spans="2:71" s="1" customFormat="1" ht="6.9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6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76"/>
      <c r="BS13" s="17" t="s">
        <v>6</v>
      </c>
    </row>
    <row r="14" spans="2:71" ht="13.2">
      <c r="B14" s="21"/>
      <c r="C14" s="22"/>
      <c r="D14" s="22"/>
      <c r="E14" s="281" t="s">
        <v>28</v>
      </c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76"/>
      <c r="BS14" s="17" t="s">
        <v>6</v>
      </c>
    </row>
    <row r="15" spans="2:71" s="1" customFormat="1" ht="6.9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6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76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76"/>
      <c r="BS17" s="17" t="s">
        <v>4</v>
      </c>
    </row>
    <row r="18" spans="2:71" s="1" customFormat="1" ht="6.9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6"/>
      <c r="BS18" s="17" t="s">
        <v>6</v>
      </c>
    </row>
    <row r="19" spans="2:71" s="1" customFormat="1" ht="12" customHeight="1">
      <c r="B19" s="21"/>
      <c r="C19" s="22"/>
      <c r="D19" s="29" t="s">
        <v>30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76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76"/>
      <c r="BS20" s="17" t="s">
        <v>31</v>
      </c>
    </row>
    <row r="21" spans="2:57" s="1" customFormat="1" ht="6.9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6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6"/>
    </row>
    <row r="23" spans="2:57" s="1" customFormat="1" ht="16.5" customHeight="1">
      <c r="B23" s="21"/>
      <c r="C23" s="22"/>
      <c r="D23" s="22"/>
      <c r="E23" s="283" t="s">
        <v>1</v>
      </c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83"/>
      <c r="AI23" s="283"/>
      <c r="AJ23" s="283"/>
      <c r="AK23" s="283"/>
      <c r="AL23" s="283"/>
      <c r="AM23" s="283"/>
      <c r="AN23" s="283"/>
      <c r="AO23" s="22"/>
      <c r="AP23" s="22"/>
      <c r="AQ23" s="22"/>
      <c r="AR23" s="20"/>
      <c r="BE23" s="276"/>
    </row>
    <row r="24" spans="2:57" s="1" customFormat="1" ht="6.9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6"/>
    </row>
    <row r="25" spans="2:57" s="1" customFormat="1" ht="6.9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6"/>
    </row>
    <row r="26" spans="1:57" s="2" customFormat="1" ht="25.95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4">
        <f>ROUND(AG94,2)</f>
        <v>0</v>
      </c>
      <c r="AL26" s="285"/>
      <c r="AM26" s="285"/>
      <c r="AN26" s="285"/>
      <c r="AO26" s="285"/>
      <c r="AP26" s="36"/>
      <c r="AQ26" s="36"/>
      <c r="AR26" s="39"/>
      <c r="BE26" s="276"/>
    </row>
    <row r="27" spans="1:57" s="2" customFormat="1" ht="6.9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6"/>
    </row>
    <row r="28" spans="1:57" s="2" customFormat="1" ht="13.2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6" t="s">
        <v>34</v>
      </c>
      <c r="M28" s="286"/>
      <c r="N28" s="286"/>
      <c r="O28" s="286"/>
      <c r="P28" s="286"/>
      <c r="Q28" s="36"/>
      <c r="R28" s="36"/>
      <c r="S28" s="36"/>
      <c r="T28" s="36"/>
      <c r="U28" s="36"/>
      <c r="V28" s="36"/>
      <c r="W28" s="286" t="s">
        <v>35</v>
      </c>
      <c r="X28" s="286"/>
      <c r="Y28" s="286"/>
      <c r="Z28" s="286"/>
      <c r="AA28" s="286"/>
      <c r="AB28" s="286"/>
      <c r="AC28" s="286"/>
      <c r="AD28" s="286"/>
      <c r="AE28" s="286"/>
      <c r="AF28" s="36"/>
      <c r="AG28" s="36"/>
      <c r="AH28" s="36"/>
      <c r="AI28" s="36"/>
      <c r="AJ28" s="36"/>
      <c r="AK28" s="286" t="s">
        <v>36</v>
      </c>
      <c r="AL28" s="286"/>
      <c r="AM28" s="286"/>
      <c r="AN28" s="286"/>
      <c r="AO28" s="286"/>
      <c r="AP28" s="36"/>
      <c r="AQ28" s="36"/>
      <c r="AR28" s="39"/>
      <c r="BE28" s="276"/>
    </row>
    <row r="29" spans="2:57" s="3" customFormat="1" ht="14.4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70">
        <v>0.21</v>
      </c>
      <c r="M29" s="269"/>
      <c r="N29" s="269"/>
      <c r="O29" s="269"/>
      <c r="P29" s="269"/>
      <c r="Q29" s="41"/>
      <c r="R29" s="41"/>
      <c r="S29" s="41"/>
      <c r="T29" s="41"/>
      <c r="U29" s="41"/>
      <c r="V29" s="41"/>
      <c r="W29" s="268">
        <f>ROUND(AZ94,2)</f>
        <v>0</v>
      </c>
      <c r="X29" s="269"/>
      <c r="Y29" s="269"/>
      <c r="Z29" s="269"/>
      <c r="AA29" s="269"/>
      <c r="AB29" s="269"/>
      <c r="AC29" s="269"/>
      <c r="AD29" s="269"/>
      <c r="AE29" s="269"/>
      <c r="AF29" s="41"/>
      <c r="AG29" s="41"/>
      <c r="AH29" s="41"/>
      <c r="AI29" s="41"/>
      <c r="AJ29" s="41"/>
      <c r="AK29" s="268">
        <f>ROUND(AV94,2)</f>
        <v>0</v>
      </c>
      <c r="AL29" s="269"/>
      <c r="AM29" s="269"/>
      <c r="AN29" s="269"/>
      <c r="AO29" s="269"/>
      <c r="AP29" s="41"/>
      <c r="AQ29" s="41"/>
      <c r="AR29" s="42"/>
      <c r="BE29" s="277"/>
    </row>
    <row r="30" spans="2:57" s="3" customFormat="1" ht="14.4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70">
        <v>0.12</v>
      </c>
      <c r="M30" s="269"/>
      <c r="N30" s="269"/>
      <c r="O30" s="269"/>
      <c r="P30" s="269"/>
      <c r="Q30" s="41"/>
      <c r="R30" s="41"/>
      <c r="S30" s="41"/>
      <c r="T30" s="41"/>
      <c r="U30" s="41"/>
      <c r="V30" s="41"/>
      <c r="W30" s="268">
        <f>ROUND(BA94,2)</f>
        <v>0</v>
      </c>
      <c r="X30" s="269"/>
      <c r="Y30" s="269"/>
      <c r="Z30" s="269"/>
      <c r="AA30" s="269"/>
      <c r="AB30" s="269"/>
      <c r="AC30" s="269"/>
      <c r="AD30" s="269"/>
      <c r="AE30" s="269"/>
      <c r="AF30" s="41"/>
      <c r="AG30" s="41"/>
      <c r="AH30" s="41"/>
      <c r="AI30" s="41"/>
      <c r="AJ30" s="41"/>
      <c r="AK30" s="268">
        <f>ROUND(AW94,2)</f>
        <v>0</v>
      </c>
      <c r="AL30" s="269"/>
      <c r="AM30" s="269"/>
      <c r="AN30" s="269"/>
      <c r="AO30" s="269"/>
      <c r="AP30" s="41"/>
      <c r="AQ30" s="41"/>
      <c r="AR30" s="42"/>
      <c r="BE30" s="277"/>
    </row>
    <row r="31" spans="2:57" s="3" customFormat="1" ht="14.4" customHeight="1" hidden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270">
        <v>0.21</v>
      </c>
      <c r="M31" s="269"/>
      <c r="N31" s="269"/>
      <c r="O31" s="269"/>
      <c r="P31" s="269"/>
      <c r="Q31" s="41"/>
      <c r="R31" s="41"/>
      <c r="S31" s="41"/>
      <c r="T31" s="41"/>
      <c r="U31" s="41"/>
      <c r="V31" s="41"/>
      <c r="W31" s="268">
        <f>ROUND(BB94,2)</f>
        <v>0</v>
      </c>
      <c r="X31" s="269"/>
      <c r="Y31" s="269"/>
      <c r="Z31" s="269"/>
      <c r="AA31" s="269"/>
      <c r="AB31" s="269"/>
      <c r="AC31" s="269"/>
      <c r="AD31" s="269"/>
      <c r="AE31" s="269"/>
      <c r="AF31" s="41"/>
      <c r="AG31" s="41"/>
      <c r="AH31" s="41"/>
      <c r="AI31" s="41"/>
      <c r="AJ31" s="41"/>
      <c r="AK31" s="268">
        <v>0</v>
      </c>
      <c r="AL31" s="269"/>
      <c r="AM31" s="269"/>
      <c r="AN31" s="269"/>
      <c r="AO31" s="269"/>
      <c r="AP31" s="41"/>
      <c r="AQ31" s="41"/>
      <c r="AR31" s="42"/>
      <c r="BE31" s="277"/>
    </row>
    <row r="32" spans="2:57" s="3" customFormat="1" ht="14.4" customHeight="1" hidden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70">
        <v>0.12</v>
      </c>
      <c r="M32" s="269"/>
      <c r="N32" s="269"/>
      <c r="O32" s="269"/>
      <c r="P32" s="269"/>
      <c r="Q32" s="41"/>
      <c r="R32" s="41"/>
      <c r="S32" s="41"/>
      <c r="T32" s="41"/>
      <c r="U32" s="41"/>
      <c r="V32" s="41"/>
      <c r="W32" s="268">
        <f>ROUND(BC94,2)</f>
        <v>0</v>
      </c>
      <c r="X32" s="269"/>
      <c r="Y32" s="269"/>
      <c r="Z32" s="269"/>
      <c r="AA32" s="269"/>
      <c r="AB32" s="269"/>
      <c r="AC32" s="269"/>
      <c r="AD32" s="269"/>
      <c r="AE32" s="269"/>
      <c r="AF32" s="41"/>
      <c r="AG32" s="41"/>
      <c r="AH32" s="41"/>
      <c r="AI32" s="41"/>
      <c r="AJ32" s="41"/>
      <c r="AK32" s="268">
        <v>0</v>
      </c>
      <c r="AL32" s="269"/>
      <c r="AM32" s="269"/>
      <c r="AN32" s="269"/>
      <c r="AO32" s="269"/>
      <c r="AP32" s="41"/>
      <c r="AQ32" s="41"/>
      <c r="AR32" s="42"/>
      <c r="BE32" s="277"/>
    </row>
    <row r="33" spans="2:57" s="3" customFormat="1" ht="14.4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70">
        <v>0</v>
      </c>
      <c r="M33" s="269"/>
      <c r="N33" s="269"/>
      <c r="O33" s="269"/>
      <c r="P33" s="269"/>
      <c r="Q33" s="41"/>
      <c r="R33" s="41"/>
      <c r="S33" s="41"/>
      <c r="T33" s="41"/>
      <c r="U33" s="41"/>
      <c r="V33" s="41"/>
      <c r="W33" s="268">
        <f>ROUND(BD94,2)</f>
        <v>0</v>
      </c>
      <c r="X33" s="269"/>
      <c r="Y33" s="269"/>
      <c r="Z33" s="269"/>
      <c r="AA33" s="269"/>
      <c r="AB33" s="269"/>
      <c r="AC33" s="269"/>
      <c r="AD33" s="269"/>
      <c r="AE33" s="269"/>
      <c r="AF33" s="41"/>
      <c r="AG33" s="41"/>
      <c r="AH33" s="41"/>
      <c r="AI33" s="41"/>
      <c r="AJ33" s="41"/>
      <c r="AK33" s="268">
        <v>0</v>
      </c>
      <c r="AL33" s="269"/>
      <c r="AM33" s="269"/>
      <c r="AN33" s="269"/>
      <c r="AO33" s="269"/>
      <c r="AP33" s="41"/>
      <c r="AQ33" s="41"/>
      <c r="AR33" s="42"/>
      <c r="BE33" s="277"/>
    </row>
    <row r="34" spans="1:57" s="2" customFormat="1" ht="6.9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6"/>
    </row>
    <row r="35" spans="1:57" s="2" customFormat="1" ht="25.95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271" t="s">
        <v>45</v>
      </c>
      <c r="Y35" s="272"/>
      <c r="Z35" s="272"/>
      <c r="AA35" s="272"/>
      <c r="AB35" s="272"/>
      <c r="AC35" s="45"/>
      <c r="AD35" s="45"/>
      <c r="AE35" s="45"/>
      <c r="AF35" s="45"/>
      <c r="AG35" s="45"/>
      <c r="AH35" s="45"/>
      <c r="AI35" s="45"/>
      <c r="AJ35" s="45"/>
      <c r="AK35" s="273">
        <f>SUM(AK26:AK33)</f>
        <v>0</v>
      </c>
      <c r="AL35" s="272"/>
      <c r="AM35" s="272"/>
      <c r="AN35" s="272"/>
      <c r="AO35" s="274"/>
      <c r="AP35" s="43"/>
      <c r="AQ35" s="43"/>
      <c r="AR35" s="39"/>
      <c r="BE35" s="34"/>
    </row>
    <row r="36" spans="1:57" s="2" customFormat="1" ht="6.9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3.2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3.2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3.2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2024-01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57" t="str">
        <f>K6</f>
        <v>Oprava bytů MČ Praha 6</v>
      </c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63"/>
      <c r="AL85" s="63"/>
      <c r="AM85" s="63"/>
      <c r="AN85" s="63"/>
      <c r="AO85" s="63"/>
      <c r="AP85" s="63"/>
      <c r="AQ85" s="63"/>
      <c r="AR85" s="64"/>
    </row>
    <row r="86" spans="1:57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59" t="str">
        <f>IF(AN8="","",AN8)</f>
        <v>4. 1. 2024</v>
      </c>
      <c r="AN87" s="259"/>
      <c r="AO87" s="36"/>
      <c r="AP87" s="36"/>
      <c r="AQ87" s="36"/>
      <c r="AR87" s="39"/>
      <c r="BE87" s="34"/>
    </row>
    <row r="88" spans="1:57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15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60" t="str">
        <f>IF(E17="","",E17)</f>
        <v xml:space="preserve"> </v>
      </c>
      <c r="AN89" s="261"/>
      <c r="AO89" s="261"/>
      <c r="AP89" s="261"/>
      <c r="AQ89" s="36"/>
      <c r="AR89" s="39"/>
      <c r="AS89" s="262" t="s">
        <v>53</v>
      </c>
      <c r="AT89" s="263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15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30</v>
      </c>
      <c r="AJ90" s="36"/>
      <c r="AK90" s="36"/>
      <c r="AL90" s="36"/>
      <c r="AM90" s="260" t="str">
        <f>IF(E20="","",E20)</f>
        <v xml:space="preserve"> </v>
      </c>
      <c r="AN90" s="261"/>
      <c r="AO90" s="261"/>
      <c r="AP90" s="261"/>
      <c r="AQ90" s="36"/>
      <c r="AR90" s="39"/>
      <c r="AS90" s="264"/>
      <c r="AT90" s="265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66"/>
      <c r="AT91" s="267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47" t="s">
        <v>54</v>
      </c>
      <c r="D92" s="248"/>
      <c r="E92" s="248"/>
      <c r="F92" s="248"/>
      <c r="G92" s="248"/>
      <c r="H92" s="73"/>
      <c r="I92" s="249" t="s">
        <v>55</v>
      </c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50" t="s">
        <v>56</v>
      </c>
      <c r="AH92" s="248"/>
      <c r="AI92" s="248"/>
      <c r="AJ92" s="248"/>
      <c r="AK92" s="248"/>
      <c r="AL92" s="248"/>
      <c r="AM92" s="248"/>
      <c r="AN92" s="249" t="s">
        <v>57</v>
      </c>
      <c r="AO92" s="248"/>
      <c r="AP92" s="251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57" s="2" customFormat="1" ht="10.9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55">
        <f>ROUND(AG95,2)</f>
        <v>0</v>
      </c>
      <c r="AH94" s="255"/>
      <c r="AI94" s="255"/>
      <c r="AJ94" s="255"/>
      <c r="AK94" s="255"/>
      <c r="AL94" s="255"/>
      <c r="AM94" s="255"/>
      <c r="AN94" s="256">
        <f>SUM(AG94,AT94)</f>
        <v>0</v>
      </c>
      <c r="AO94" s="256"/>
      <c r="AP94" s="256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1:91" s="7" customFormat="1" ht="24.75" customHeight="1">
      <c r="A95" s="93" t="s">
        <v>77</v>
      </c>
      <c r="B95" s="94"/>
      <c r="C95" s="95"/>
      <c r="D95" s="254" t="s">
        <v>78</v>
      </c>
      <c r="E95" s="254"/>
      <c r="F95" s="254"/>
      <c r="G95" s="254"/>
      <c r="H95" s="254"/>
      <c r="I95" s="96"/>
      <c r="J95" s="254" t="s">
        <v>79</v>
      </c>
      <c r="K95" s="254"/>
      <c r="L95" s="254"/>
      <c r="M95" s="254"/>
      <c r="N95" s="254"/>
      <c r="O95" s="254"/>
      <c r="P95" s="254"/>
      <c r="Q95" s="254"/>
      <c r="R95" s="254"/>
      <c r="S95" s="254"/>
      <c r="T95" s="254"/>
      <c r="U95" s="254"/>
      <c r="V95" s="254"/>
      <c r="W95" s="254"/>
      <c r="X95" s="254"/>
      <c r="Y95" s="254"/>
      <c r="Z95" s="254"/>
      <c r="AA95" s="254"/>
      <c r="AB95" s="254"/>
      <c r="AC95" s="254"/>
      <c r="AD95" s="254"/>
      <c r="AE95" s="254"/>
      <c r="AF95" s="254"/>
      <c r="AG95" s="252">
        <f>'07 - Oprava bytu Nad Kaje...'!J30</f>
        <v>0</v>
      </c>
      <c r="AH95" s="253"/>
      <c r="AI95" s="253"/>
      <c r="AJ95" s="253"/>
      <c r="AK95" s="253"/>
      <c r="AL95" s="253"/>
      <c r="AM95" s="253"/>
      <c r="AN95" s="252">
        <f>SUM(AG95,AT95)</f>
        <v>0</v>
      </c>
      <c r="AO95" s="253"/>
      <c r="AP95" s="253"/>
      <c r="AQ95" s="97" t="s">
        <v>80</v>
      </c>
      <c r="AR95" s="98"/>
      <c r="AS95" s="99">
        <v>0</v>
      </c>
      <c r="AT95" s="100">
        <f>ROUND(SUM(AV95:AW95),2)</f>
        <v>0</v>
      </c>
      <c r="AU95" s="101">
        <f>'07 - Oprava bytu Nad Kaje...'!P136</f>
        <v>0</v>
      </c>
      <c r="AV95" s="100">
        <f>'07 - Oprava bytu Nad Kaje...'!J33</f>
        <v>0</v>
      </c>
      <c r="AW95" s="100">
        <f>'07 - Oprava bytu Nad Kaje...'!J34</f>
        <v>0</v>
      </c>
      <c r="AX95" s="100">
        <f>'07 - Oprava bytu Nad Kaje...'!J35</f>
        <v>0</v>
      </c>
      <c r="AY95" s="100">
        <f>'07 - Oprava bytu Nad Kaje...'!J36</f>
        <v>0</v>
      </c>
      <c r="AZ95" s="100">
        <f>'07 - Oprava bytu Nad Kaje...'!F33</f>
        <v>0</v>
      </c>
      <c r="BA95" s="100">
        <f>'07 - Oprava bytu Nad Kaje...'!F34</f>
        <v>0</v>
      </c>
      <c r="BB95" s="100">
        <f>'07 - Oprava bytu Nad Kaje...'!F35</f>
        <v>0</v>
      </c>
      <c r="BC95" s="100">
        <f>'07 - Oprava bytu Nad Kaje...'!F36</f>
        <v>0</v>
      </c>
      <c r="BD95" s="102">
        <f>'07 - Oprava bytu Nad Kaje...'!F37</f>
        <v>0</v>
      </c>
      <c r="BT95" s="103" t="s">
        <v>81</v>
      </c>
      <c r="BV95" s="103" t="s">
        <v>75</v>
      </c>
      <c r="BW95" s="103" t="s">
        <v>82</v>
      </c>
      <c r="BX95" s="103" t="s">
        <v>5</v>
      </c>
      <c r="CL95" s="103" t="s">
        <v>1</v>
      </c>
      <c r="CM95" s="103" t="s">
        <v>81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DpUmbxLa5ZCTeNX4svja6IYnVNPXu+XynBEvAOvlaTBhKC0wYNNPKf36MIN2I/3CkbckZJB2UC8mobw/gu9zOA==" saltValue="ie2A136hgD6JfgTWZsP047aP5b6dqYyPMw8UwtLcev8iSXdCoZQtXyyvat8+EB6gPA/tp2nahdehF0l+TaqIPQ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7 - Oprava bytu Nad Kaj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8"/>
  <sheetViews>
    <sheetView showGridLines="0" tabSelected="1" workbookViewId="0" topLeftCell="A1">
      <selection activeCell="J4" sqref="J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AT2" s="17" t="s">
        <v>82</v>
      </c>
    </row>
    <row r="3" spans="2:46" s="1" customFormat="1" ht="6.9" customHeight="1">
      <c r="B3" s="104"/>
      <c r="C3" s="105"/>
      <c r="D3" s="105"/>
      <c r="E3" s="105"/>
      <c r="F3" s="105"/>
      <c r="G3" s="105"/>
      <c r="H3" s="105"/>
      <c r="I3" s="105"/>
      <c r="J3" s="105"/>
      <c r="K3" s="105"/>
      <c r="L3" s="20"/>
      <c r="AT3" s="17" t="s">
        <v>81</v>
      </c>
    </row>
    <row r="4" spans="2:46" s="1" customFormat="1" ht="24.9" customHeight="1">
      <c r="B4" s="20"/>
      <c r="D4" s="106" t="s">
        <v>83</v>
      </c>
      <c r="L4" s="20"/>
      <c r="M4" s="107" t="s">
        <v>10</v>
      </c>
      <c r="AT4" s="17" t="s">
        <v>4</v>
      </c>
    </row>
    <row r="5" spans="2:12" s="1" customFormat="1" ht="6.9" customHeight="1">
      <c r="B5" s="20"/>
      <c r="L5" s="20"/>
    </row>
    <row r="6" spans="2:12" s="1" customFormat="1" ht="12" customHeight="1">
      <c r="B6" s="20"/>
      <c r="D6" s="108" t="s">
        <v>16</v>
      </c>
      <c r="L6" s="20"/>
    </row>
    <row r="7" spans="2:12" s="1" customFormat="1" ht="16.5" customHeight="1">
      <c r="B7" s="20"/>
      <c r="E7" s="290" t="str">
        <f>'Rekapitulace stavby'!K6</f>
        <v>Oprava bytů MČ Praha 6</v>
      </c>
      <c r="F7" s="291"/>
      <c r="G7" s="291"/>
      <c r="H7" s="291"/>
      <c r="L7" s="20"/>
    </row>
    <row r="8" spans="1:31" s="2" customFormat="1" ht="12" customHeight="1">
      <c r="A8" s="34"/>
      <c r="B8" s="39"/>
      <c r="C8" s="34"/>
      <c r="D8" s="108" t="s">
        <v>84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2" t="s">
        <v>85</v>
      </c>
      <c r="F9" s="293"/>
      <c r="G9" s="293"/>
      <c r="H9" s="29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8" t="s">
        <v>18</v>
      </c>
      <c r="E11" s="34"/>
      <c r="F11" s="109" t="s">
        <v>1</v>
      </c>
      <c r="G11" s="34"/>
      <c r="H11" s="34"/>
      <c r="I11" s="108" t="s">
        <v>19</v>
      </c>
      <c r="J11" s="109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8" t="s">
        <v>20</v>
      </c>
      <c r="E12" s="34"/>
      <c r="F12" s="109" t="s">
        <v>21</v>
      </c>
      <c r="G12" s="34"/>
      <c r="H12" s="34"/>
      <c r="I12" s="108" t="s">
        <v>22</v>
      </c>
      <c r="J12" s="110">
        <v>45342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5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8" t="s">
        <v>24</v>
      </c>
      <c r="E14" s="34"/>
      <c r="F14" s="34"/>
      <c r="G14" s="34"/>
      <c r="H14" s="34"/>
      <c r="I14" s="108" t="s">
        <v>25</v>
      </c>
      <c r="J14" s="109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9" t="str">
        <f>IF('Rekapitulace stavby'!E11="","",'Rekapitulace stavby'!E11)</f>
        <v xml:space="preserve"> </v>
      </c>
      <c r="F15" s="34"/>
      <c r="G15" s="34"/>
      <c r="H15" s="34"/>
      <c r="I15" s="108" t="s">
        <v>26</v>
      </c>
      <c r="J15" s="109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8" t="s">
        <v>27</v>
      </c>
      <c r="E17" s="34"/>
      <c r="F17" s="34"/>
      <c r="G17" s="34"/>
      <c r="H17" s="34"/>
      <c r="I17" s="108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4" t="str">
        <f>'Rekapitulace stavby'!E14</f>
        <v>Vyplň údaj</v>
      </c>
      <c r="F18" s="295"/>
      <c r="G18" s="295"/>
      <c r="H18" s="295"/>
      <c r="I18" s="108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8" t="s">
        <v>29</v>
      </c>
      <c r="E20" s="34"/>
      <c r="F20" s="34"/>
      <c r="G20" s="34"/>
      <c r="H20" s="34"/>
      <c r="I20" s="108" t="s">
        <v>25</v>
      </c>
      <c r="J20" s="109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9" t="str">
        <f>IF('Rekapitulace stavby'!E17="","",'Rekapitulace stavby'!E17)</f>
        <v xml:space="preserve"> </v>
      </c>
      <c r="F21" s="34"/>
      <c r="G21" s="34"/>
      <c r="H21" s="34"/>
      <c r="I21" s="108" t="s">
        <v>26</v>
      </c>
      <c r="J21" s="109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8" t="s">
        <v>30</v>
      </c>
      <c r="E23" s="34"/>
      <c r="F23" s="34"/>
      <c r="G23" s="34"/>
      <c r="H23" s="34"/>
      <c r="I23" s="108" t="s">
        <v>25</v>
      </c>
      <c r="J23" s="109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9" t="str">
        <f>IF('Rekapitulace stavby'!E20="","",'Rekapitulace stavby'!E20)</f>
        <v xml:space="preserve"> </v>
      </c>
      <c r="F24" s="34"/>
      <c r="G24" s="34"/>
      <c r="H24" s="34"/>
      <c r="I24" s="108" t="s">
        <v>26</v>
      </c>
      <c r="J24" s="109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8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1"/>
      <c r="B27" s="112"/>
      <c r="C27" s="111"/>
      <c r="D27" s="111"/>
      <c r="E27" s="296" t="s">
        <v>1</v>
      </c>
      <c r="F27" s="296"/>
      <c r="G27" s="296"/>
      <c r="H27" s="296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" customHeight="1">
      <c r="A29" s="34"/>
      <c r="B29" s="39"/>
      <c r="C29" s="34"/>
      <c r="D29" s="114"/>
      <c r="E29" s="114"/>
      <c r="F29" s="114"/>
      <c r="G29" s="114"/>
      <c r="H29" s="114"/>
      <c r="I29" s="114"/>
      <c r="J29" s="114"/>
      <c r="K29" s="11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5" t="s">
        <v>33</v>
      </c>
      <c r="E30" s="34"/>
      <c r="F30" s="34"/>
      <c r="G30" s="34"/>
      <c r="H30" s="34"/>
      <c r="I30" s="34"/>
      <c r="J30" s="116">
        <f>ROUND(J136,2)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9"/>
      <c r="C31" s="34"/>
      <c r="D31" s="114"/>
      <c r="E31" s="114"/>
      <c r="F31" s="114"/>
      <c r="G31" s="114"/>
      <c r="H31" s="114"/>
      <c r="I31" s="114"/>
      <c r="J31" s="114"/>
      <c r="K31" s="11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9"/>
      <c r="C32" s="34"/>
      <c r="D32" s="34"/>
      <c r="E32" s="34"/>
      <c r="F32" s="117" t="s">
        <v>35</v>
      </c>
      <c r="G32" s="34"/>
      <c r="H32" s="34"/>
      <c r="I32" s="117" t="s">
        <v>34</v>
      </c>
      <c r="J32" s="117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9"/>
      <c r="C33" s="34"/>
      <c r="D33" s="118" t="s">
        <v>37</v>
      </c>
      <c r="E33" s="108" t="s">
        <v>38</v>
      </c>
      <c r="F33" s="119">
        <f>ROUND((SUM(BE136:BE347)),2)</f>
        <v>0</v>
      </c>
      <c r="G33" s="34"/>
      <c r="H33" s="34"/>
      <c r="I33" s="120">
        <v>0.21</v>
      </c>
      <c r="J33" s="119">
        <f>ROUND(((SUM(BE136:BE347))*I33),2)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9"/>
      <c r="C34" s="34"/>
      <c r="D34" s="34"/>
      <c r="E34" s="108" t="s">
        <v>39</v>
      </c>
      <c r="F34" s="119">
        <f>ROUND((SUM(BF136:BF347)),2)</f>
        <v>0</v>
      </c>
      <c r="G34" s="34"/>
      <c r="H34" s="34"/>
      <c r="I34" s="120">
        <v>0.12</v>
      </c>
      <c r="J34" s="119">
        <f>ROUND(((SUM(BF136:BF347))*I34),2)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customHeight="1" hidden="1">
      <c r="A35" s="34"/>
      <c r="B35" s="39"/>
      <c r="C35" s="34"/>
      <c r="D35" s="34"/>
      <c r="E35" s="108" t="s">
        <v>40</v>
      </c>
      <c r="F35" s="119">
        <f>ROUND((SUM(BG136:BG347)),2)</f>
        <v>0</v>
      </c>
      <c r="G35" s="34"/>
      <c r="H35" s="34"/>
      <c r="I35" s="120">
        <v>0.21</v>
      </c>
      <c r="J35" s="11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customHeight="1" hidden="1">
      <c r="A36" s="34"/>
      <c r="B36" s="39"/>
      <c r="C36" s="34"/>
      <c r="D36" s="34"/>
      <c r="E36" s="108" t="s">
        <v>41</v>
      </c>
      <c r="F36" s="119">
        <f>ROUND((SUM(BH136:BH347)),2)</f>
        <v>0</v>
      </c>
      <c r="G36" s="34"/>
      <c r="H36" s="34"/>
      <c r="I36" s="120">
        <v>0.12</v>
      </c>
      <c r="J36" s="11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customHeight="1" hidden="1">
      <c r="A37" s="34"/>
      <c r="B37" s="39"/>
      <c r="C37" s="34"/>
      <c r="D37" s="34"/>
      <c r="E37" s="108" t="s">
        <v>42</v>
      </c>
      <c r="F37" s="119">
        <f>ROUND((SUM(BI136:BI347)),2)</f>
        <v>0</v>
      </c>
      <c r="G37" s="34"/>
      <c r="H37" s="34"/>
      <c r="I37" s="120">
        <v>0</v>
      </c>
      <c r="J37" s="11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1"/>
      <c r="D39" s="122" t="s">
        <v>43</v>
      </c>
      <c r="E39" s="123"/>
      <c r="F39" s="123"/>
      <c r="G39" s="124" t="s">
        <v>44</v>
      </c>
      <c r="H39" s="125" t="s">
        <v>45</v>
      </c>
      <c r="I39" s="123"/>
      <c r="J39" s="126">
        <f>SUM(J30:J37)</f>
        <v>0</v>
      </c>
      <c r="K39" s="12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51"/>
      <c r="D50" s="128" t="s">
        <v>46</v>
      </c>
      <c r="E50" s="129"/>
      <c r="F50" s="129"/>
      <c r="G50" s="128" t="s">
        <v>47</v>
      </c>
      <c r="H50" s="129"/>
      <c r="I50" s="129"/>
      <c r="J50" s="129"/>
      <c r="K50" s="12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3.2">
      <c r="A61" s="34"/>
      <c r="B61" s="39"/>
      <c r="C61" s="34"/>
      <c r="D61" s="130" t="s">
        <v>48</v>
      </c>
      <c r="E61" s="131"/>
      <c r="F61" s="132" t="s">
        <v>49</v>
      </c>
      <c r="G61" s="130" t="s">
        <v>48</v>
      </c>
      <c r="H61" s="131"/>
      <c r="I61" s="131"/>
      <c r="J61" s="133" t="s">
        <v>49</v>
      </c>
      <c r="K61" s="13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3.2">
      <c r="A65" s="34"/>
      <c r="B65" s="39"/>
      <c r="C65" s="34"/>
      <c r="D65" s="128" t="s">
        <v>50</v>
      </c>
      <c r="E65" s="134"/>
      <c r="F65" s="134"/>
      <c r="G65" s="128" t="s">
        <v>51</v>
      </c>
      <c r="H65" s="134"/>
      <c r="I65" s="134"/>
      <c r="J65" s="134"/>
      <c r="K65" s="13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3.2">
      <c r="A76" s="34"/>
      <c r="B76" s="39"/>
      <c r="C76" s="34"/>
      <c r="D76" s="130" t="s">
        <v>48</v>
      </c>
      <c r="E76" s="131"/>
      <c r="F76" s="132" t="s">
        <v>49</v>
      </c>
      <c r="G76" s="130" t="s">
        <v>48</v>
      </c>
      <c r="H76" s="131"/>
      <c r="I76" s="131"/>
      <c r="J76" s="133" t="s">
        <v>49</v>
      </c>
      <c r="K76" s="13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35"/>
      <c r="C77" s="136"/>
      <c r="D77" s="136"/>
      <c r="E77" s="136"/>
      <c r="F77" s="136"/>
      <c r="G77" s="136"/>
      <c r="H77" s="136"/>
      <c r="I77" s="136"/>
      <c r="J77" s="136"/>
      <c r="K77" s="13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" customHeight="1">
      <c r="A81" s="34"/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" customHeight="1">
      <c r="A82" s="34"/>
      <c r="B82" s="35"/>
      <c r="C82" s="23" t="s">
        <v>86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88" t="str">
        <f>E7</f>
        <v>Oprava bytů MČ Praha 6</v>
      </c>
      <c r="F85" s="289"/>
      <c r="G85" s="289"/>
      <c r="H85" s="28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84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7" t="str">
        <f>E9</f>
        <v>07 - Oprava bytu Nad Kajetánkou 43, byt č. 9</v>
      </c>
      <c r="F87" s="287"/>
      <c r="G87" s="287"/>
      <c r="H87" s="28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>
        <f>IF(J12="","",J12)</f>
        <v>45342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15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15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30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39" t="s">
        <v>87</v>
      </c>
      <c r="D94" s="140"/>
      <c r="E94" s="140"/>
      <c r="F94" s="140"/>
      <c r="G94" s="140"/>
      <c r="H94" s="140"/>
      <c r="I94" s="140"/>
      <c r="J94" s="141" t="s">
        <v>88</v>
      </c>
      <c r="K94" s="14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5" customHeight="1">
      <c r="A96" s="34"/>
      <c r="B96" s="35"/>
      <c r="C96" s="142" t="s">
        <v>89</v>
      </c>
      <c r="D96" s="36"/>
      <c r="E96" s="36"/>
      <c r="F96" s="36"/>
      <c r="G96" s="36"/>
      <c r="H96" s="36"/>
      <c r="I96" s="36"/>
      <c r="J96" s="84">
        <f>J136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90</v>
      </c>
    </row>
    <row r="97" spans="2:12" s="9" customFormat="1" ht="24.9" customHeight="1">
      <c r="B97" s="143"/>
      <c r="C97" s="144"/>
      <c r="D97" s="145" t="s">
        <v>91</v>
      </c>
      <c r="E97" s="146"/>
      <c r="F97" s="146"/>
      <c r="G97" s="146"/>
      <c r="H97" s="146"/>
      <c r="I97" s="146"/>
      <c r="J97" s="147">
        <f>J137</f>
        <v>0</v>
      </c>
      <c r="K97" s="144"/>
      <c r="L97" s="148"/>
    </row>
    <row r="98" spans="2:12" s="10" customFormat="1" ht="19.95" customHeight="1">
      <c r="B98" s="149"/>
      <c r="C98" s="150"/>
      <c r="D98" s="151" t="s">
        <v>92</v>
      </c>
      <c r="E98" s="152"/>
      <c r="F98" s="152"/>
      <c r="G98" s="152"/>
      <c r="H98" s="152"/>
      <c r="I98" s="152"/>
      <c r="J98" s="153">
        <f>J138</f>
        <v>0</v>
      </c>
      <c r="K98" s="150"/>
      <c r="L98" s="154"/>
    </row>
    <row r="99" spans="2:12" s="10" customFormat="1" ht="19.95" customHeight="1">
      <c r="B99" s="149"/>
      <c r="C99" s="150"/>
      <c r="D99" s="151" t="s">
        <v>93</v>
      </c>
      <c r="E99" s="152"/>
      <c r="F99" s="152"/>
      <c r="G99" s="152"/>
      <c r="H99" s="152"/>
      <c r="I99" s="152"/>
      <c r="J99" s="153">
        <f>J142</f>
        <v>0</v>
      </c>
      <c r="K99" s="150"/>
      <c r="L99" s="154"/>
    </row>
    <row r="100" spans="2:12" s="10" customFormat="1" ht="19.95" customHeight="1">
      <c r="B100" s="149"/>
      <c r="C100" s="150"/>
      <c r="D100" s="151" t="s">
        <v>94</v>
      </c>
      <c r="E100" s="152"/>
      <c r="F100" s="152"/>
      <c r="G100" s="152"/>
      <c r="H100" s="152"/>
      <c r="I100" s="152"/>
      <c r="J100" s="153">
        <f>J158</f>
        <v>0</v>
      </c>
      <c r="K100" s="150"/>
      <c r="L100" s="154"/>
    </row>
    <row r="101" spans="2:12" s="10" customFormat="1" ht="19.95" customHeight="1">
      <c r="B101" s="149"/>
      <c r="C101" s="150"/>
      <c r="D101" s="151" t="s">
        <v>95</v>
      </c>
      <c r="E101" s="152"/>
      <c r="F101" s="152"/>
      <c r="G101" s="152"/>
      <c r="H101" s="152"/>
      <c r="I101" s="152"/>
      <c r="J101" s="153">
        <f>J166</f>
        <v>0</v>
      </c>
      <c r="K101" s="150"/>
      <c r="L101" s="154"/>
    </row>
    <row r="102" spans="2:12" s="9" customFormat="1" ht="24.9" customHeight="1">
      <c r="B102" s="143"/>
      <c r="C102" s="144"/>
      <c r="D102" s="145" t="s">
        <v>96</v>
      </c>
      <c r="E102" s="146"/>
      <c r="F102" s="146"/>
      <c r="G102" s="146"/>
      <c r="H102" s="146"/>
      <c r="I102" s="146"/>
      <c r="J102" s="147">
        <f>J169</f>
        <v>0</v>
      </c>
      <c r="K102" s="144"/>
      <c r="L102" s="148"/>
    </row>
    <row r="103" spans="2:12" s="10" customFormat="1" ht="19.95" customHeight="1">
      <c r="B103" s="149"/>
      <c r="C103" s="150"/>
      <c r="D103" s="151" t="s">
        <v>97</v>
      </c>
      <c r="E103" s="152"/>
      <c r="F103" s="152"/>
      <c r="G103" s="152"/>
      <c r="H103" s="152"/>
      <c r="I103" s="152"/>
      <c r="J103" s="153">
        <f>J170</f>
        <v>0</v>
      </c>
      <c r="K103" s="150"/>
      <c r="L103" s="154"/>
    </row>
    <row r="104" spans="2:12" s="10" customFormat="1" ht="19.95" customHeight="1">
      <c r="B104" s="149"/>
      <c r="C104" s="150"/>
      <c r="D104" s="151" t="s">
        <v>98</v>
      </c>
      <c r="E104" s="152"/>
      <c r="F104" s="152"/>
      <c r="G104" s="152"/>
      <c r="H104" s="152"/>
      <c r="I104" s="152"/>
      <c r="J104" s="153">
        <f>J174</f>
        <v>0</v>
      </c>
      <c r="K104" s="150"/>
      <c r="L104" s="154"/>
    </row>
    <row r="105" spans="2:12" s="10" customFormat="1" ht="19.95" customHeight="1">
      <c r="B105" s="149"/>
      <c r="C105" s="150"/>
      <c r="D105" s="151" t="s">
        <v>99</v>
      </c>
      <c r="E105" s="152"/>
      <c r="F105" s="152"/>
      <c r="G105" s="152"/>
      <c r="H105" s="152"/>
      <c r="I105" s="152"/>
      <c r="J105" s="153">
        <f>J176</f>
        <v>0</v>
      </c>
      <c r="K105" s="150"/>
      <c r="L105" s="154"/>
    </row>
    <row r="106" spans="2:12" s="10" customFormat="1" ht="19.95" customHeight="1">
      <c r="B106" s="149"/>
      <c r="C106" s="150"/>
      <c r="D106" s="151" t="s">
        <v>100</v>
      </c>
      <c r="E106" s="152"/>
      <c r="F106" s="152"/>
      <c r="G106" s="152"/>
      <c r="H106" s="152"/>
      <c r="I106" s="152"/>
      <c r="J106" s="153">
        <f>J208</f>
        <v>0</v>
      </c>
      <c r="K106" s="150"/>
      <c r="L106" s="154"/>
    </row>
    <row r="107" spans="2:12" s="10" customFormat="1" ht="19.95" customHeight="1">
      <c r="B107" s="149"/>
      <c r="C107" s="150"/>
      <c r="D107" s="151" t="s">
        <v>101</v>
      </c>
      <c r="E107" s="152"/>
      <c r="F107" s="152"/>
      <c r="G107" s="152"/>
      <c r="H107" s="152"/>
      <c r="I107" s="152"/>
      <c r="J107" s="153">
        <f>J210</f>
        <v>0</v>
      </c>
      <c r="K107" s="150"/>
      <c r="L107" s="154"/>
    </row>
    <row r="108" spans="2:12" s="10" customFormat="1" ht="19.95" customHeight="1">
      <c r="B108" s="149"/>
      <c r="C108" s="150"/>
      <c r="D108" s="151" t="s">
        <v>102</v>
      </c>
      <c r="E108" s="152"/>
      <c r="F108" s="152"/>
      <c r="G108" s="152"/>
      <c r="H108" s="152"/>
      <c r="I108" s="152"/>
      <c r="J108" s="153">
        <f>J227</f>
        <v>0</v>
      </c>
      <c r="K108" s="150"/>
      <c r="L108" s="154"/>
    </row>
    <row r="109" spans="2:12" s="10" customFormat="1" ht="19.95" customHeight="1">
      <c r="B109" s="149"/>
      <c r="C109" s="150"/>
      <c r="D109" s="151" t="s">
        <v>103</v>
      </c>
      <c r="E109" s="152"/>
      <c r="F109" s="152"/>
      <c r="G109" s="152"/>
      <c r="H109" s="152"/>
      <c r="I109" s="152"/>
      <c r="J109" s="153">
        <f>J239</f>
        <v>0</v>
      </c>
      <c r="K109" s="150"/>
      <c r="L109" s="154"/>
    </row>
    <row r="110" spans="2:12" s="10" customFormat="1" ht="19.95" customHeight="1">
      <c r="B110" s="149"/>
      <c r="C110" s="150"/>
      <c r="D110" s="151" t="s">
        <v>104</v>
      </c>
      <c r="E110" s="152"/>
      <c r="F110" s="152"/>
      <c r="G110" s="152"/>
      <c r="H110" s="152"/>
      <c r="I110" s="152"/>
      <c r="J110" s="153">
        <f>J256</f>
        <v>0</v>
      </c>
      <c r="K110" s="150"/>
      <c r="L110" s="154"/>
    </row>
    <row r="111" spans="2:12" s="10" customFormat="1" ht="19.95" customHeight="1">
      <c r="B111" s="149"/>
      <c r="C111" s="150"/>
      <c r="D111" s="151" t="s">
        <v>105</v>
      </c>
      <c r="E111" s="152"/>
      <c r="F111" s="152"/>
      <c r="G111" s="152"/>
      <c r="H111" s="152"/>
      <c r="I111" s="152"/>
      <c r="J111" s="153">
        <f>J266</f>
        <v>0</v>
      </c>
      <c r="K111" s="150"/>
      <c r="L111" s="154"/>
    </row>
    <row r="112" spans="2:12" s="10" customFormat="1" ht="19.95" customHeight="1">
      <c r="B112" s="149"/>
      <c r="C112" s="150"/>
      <c r="D112" s="151" t="s">
        <v>106</v>
      </c>
      <c r="E112" s="152"/>
      <c r="F112" s="152"/>
      <c r="G112" s="152"/>
      <c r="H112" s="152"/>
      <c r="I112" s="152"/>
      <c r="J112" s="153">
        <f>J299</f>
        <v>0</v>
      </c>
      <c r="K112" s="150"/>
      <c r="L112" s="154"/>
    </row>
    <row r="113" spans="2:12" s="10" customFormat="1" ht="19.95" customHeight="1">
      <c r="B113" s="149"/>
      <c r="C113" s="150"/>
      <c r="D113" s="151" t="s">
        <v>107</v>
      </c>
      <c r="E113" s="152"/>
      <c r="F113" s="152"/>
      <c r="G113" s="152"/>
      <c r="H113" s="152"/>
      <c r="I113" s="152"/>
      <c r="J113" s="153">
        <f>J332</f>
        <v>0</v>
      </c>
      <c r="K113" s="150"/>
      <c r="L113" s="154"/>
    </row>
    <row r="114" spans="2:12" s="9" customFormat="1" ht="24.9" customHeight="1">
      <c r="B114" s="143"/>
      <c r="C114" s="144"/>
      <c r="D114" s="145" t="s">
        <v>108</v>
      </c>
      <c r="E114" s="146"/>
      <c r="F114" s="146"/>
      <c r="G114" s="146"/>
      <c r="H114" s="146"/>
      <c r="I114" s="146"/>
      <c r="J114" s="147">
        <f>J343</f>
        <v>0</v>
      </c>
      <c r="K114" s="144"/>
      <c r="L114" s="148"/>
    </row>
    <row r="115" spans="2:12" s="10" customFormat="1" ht="19.95" customHeight="1">
      <c r="B115" s="149"/>
      <c r="C115" s="150"/>
      <c r="D115" s="151" t="s">
        <v>109</v>
      </c>
      <c r="E115" s="152"/>
      <c r="F115" s="152"/>
      <c r="G115" s="152"/>
      <c r="H115" s="152"/>
      <c r="I115" s="152"/>
      <c r="J115" s="153">
        <f>J344</f>
        <v>0</v>
      </c>
      <c r="K115" s="150"/>
      <c r="L115" s="154"/>
    </row>
    <row r="116" spans="2:12" s="10" customFormat="1" ht="19.95" customHeight="1">
      <c r="B116" s="149"/>
      <c r="C116" s="150"/>
      <c r="D116" s="151" t="s">
        <v>110</v>
      </c>
      <c r="E116" s="152"/>
      <c r="F116" s="152"/>
      <c r="G116" s="152"/>
      <c r="H116" s="152"/>
      <c r="I116" s="152"/>
      <c r="J116" s="153">
        <f>J346</f>
        <v>0</v>
      </c>
      <c r="K116" s="150"/>
      <c r="L116" s="154"/>
    </row>
    <row r="117" spans="1:31" s="2" customFormat="1" ht="21.7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" customHeight="1">
      <c r="A118" s="34"/>
      <c r="B118" s="54"/>
      <c r="C118" s="55"/>
      <c r="D118" s="55"/>
      <c r="E118" s="55"/>
      <c r="F118" s="55"/>
      <c r="G118" s="55"/>
      <c r="H118" s="55"/>
      <c r="I118" s="55"/>
      <c r="J118" s="55"/>
      <c r="K118" s="55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22" spans="1:31" s="2" customFormat="1" ht="6.9" customHeight="1">
      <c r="A122" s="34"/>
      <c r="B122" s="56"/>
      <c r="C122" s="57"/>
      <c r="D122" s="57"/>
      <c r="E122" s="57"/>
      <c r="F122" s="57"/>
      <c r="G122" s="57"/>
      <c r="H122" s="57"/>
      <c r="I122" s="57"/>
      <c r="J122" s="57"/>
      <c r="K122" s="57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4.9" customHeight="1">
      <c r="A123" s="34"/>
      <c r="B123" s="35"/>
      <c r="C123" s="23" t="s">
        <v>111</v>
      </c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16</v>
      </c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6.5" customHeight="1">
      <c r="A126" s="34"/>
      <c r="B126" s="35"/>
      <c r="C126" s="36"/>
      <c r="D126" s="36"/>
      <c r="E126" s="288" t="str">
        <f>E7</f>
        <v>Oprava bytů MČ Praha 6</v>
      </c>
      <c r="F126" s="289"/>
      <c r="G126" s="289"/>
      <c r="H126" s="289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84</v>
      </c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6.5" customHeight="1">
      <c r="A128" s="34"/>
      <c r="B128" s="35"/>
      <c r="C128" s="36"/>
      <c r="D128" s="36"/>
      <c r="E128" s="257" t="str">
        <f>E9</f>
        <v>07 - Oprava bytu Nad Kajetánkou 43, byt č. 9</v>
      </c>
      <c r="F128" s="287"/>
      <c r="G128" s="287"/>
      <c r="H128" s="287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6.9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2" customHeight="1">
      <c r="A130" s="34"/>
      <c r="B130" s="35"/>
      <c r="C130" s="29" t="s">
        <v>20</v>
      </c>
      <c r="D130" s="36"/>
      <c r="E130" s="36"/>
      <c r="F130" s="27" t="str">
        <f>F12</f>
        <v xml:space="preserve"> </v>
      </c>
      <c r="G130" s="36"/>
      <c r="H130" s="36"/>
      <c r="I130" s="29" t="s">
        <v>22</v>
      </c>
      <c r="J130" s="66">
        <f>IF(J12="","",J12)</f>
        <v>45342</v>
      </c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6.9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2" customFormat="1" ht="15.15" customHeight="1">
      <c r="A132" s="34"/>
      <c r="B132" s="35"/>
      <c r="C132" s="29" t="s">
        <v>24</v>
      </c>
      <c r="D132" s="36"/>
      <c r="E132" s="36"/>
      <c r="F132" s="27" t="str">
        <f>E15</f>
        <v xml:space="preserve"> </v>
      </c>
      <c r="G132" s="36"/>
      <c r="H132" s="36"/>
      <c r="I132" s="29" t="s">
        <v>29</v>
      </c>
      <c r="J132" s="32" t="str">
        <f>E21</f>
        <v xml:space="preserve"> </v>
      </c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31" s="2" customFormat="1" ht="15.15" customHeight="1">
      <c r="A133" s="34"/>
      <c r="B133" s="35"/>
      <c r="C133" s="29" t="s">
        <v>27</v>
      </c>
      <c r="D133" s="36"/>
      <c r="E133" s="36"/>
      <c r="F133" s="27" t="str">
        <f>IF(E18="","",E18)</f>
        <v>Vyplň údaj</v>
      </c>
      <c r="G133" s="36"/>
      <c r="H133" s="36"/>
      <c r="I133" s="29" t="s">
        <v>30</v>
      </c>
      <c r="J133" s="32" t="str">
        <f>E24</f>
        <v xml:space="preserve"> </v>
      </c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31" s="2" customFormat="1" ht="10.35" customHeight="1">
      <c r="A134" s="34"/>
      <c r="B134" s="35"/>
      <c r="C134" s="36"/>
      <c r="D134" s="36"/>
      <c r="E134" s="36"/>
      <c r="F134" s="36"/>
      <c r="G134" s="36"/>
      <c r="H134" s="36"/>
      <c r="I134" s="36"/>
      <c r="J134" s="36"/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31" s="11" customFormat="1" ht="29.25" customHeight="1">
      <c r="A135" s="155"/>
      <c r="B135" s="156"/>
      <c r="C135" s="157" t="s">
        <v>112</v>
      </c>
      <c r="D135" s="158" t="s">
        <v>58</v>
      </c>
      <c r="E135" s="158" t="s">
        <v>54</v>
      </c>
      <c r="F135" s="158" t="s">
        <v>55</v>
      </c>
      <c r="G135" s="158" t="s">
        <v>113</v>
      </c>
      <c r="H135" s="158" t="s">
        <v>114</v>
      </c>
      <c r="I135" s="158" t="s">
        <v>115</v>
      </c>
      <c r="J135" s="159" t="s">
        <v>88</v>
      </c>
      <c r="K135" s="160" t="s">
        <v>116</v>
      </c>
      <c r="L135" s="161"/>
      <c r="M135" s="75" t="s">
        <v>1</v>
      </c>
      <c r="N135" s="76" t="s">
        <v>37</v>
      </c>
      <c r="O135" s="76" t="s">
        <v>117</v>
      </c>
      <c r="P135" s="76" t="s">
        <v>118</v>
      </c>
      <c r="Q135" s="76" t="s">
        <v>119</v>
      </c>
      <c r="R135" s="76" t="s">
        <v>120</v>
      </c>
      <c r="S135" s="76" t="s">
        <v>121</v>
      </c>
      <c r="T135" s="77" t="s">
        <v>122</v>
      </c>
      <c r="U135" s="155"/>
      <c r="V135" s="155"/>
      <c r="W135" s="155"/>
      <c r="X135" s="155"/>
      <c r="Y135" s="155"/>
      <c r="Z135" s="155"/>
      <c r="AA135" s="155"/>
      <c r="AB135" s="155"/>
      <c r="AC135" s="155"/>
      <c r="AD135" s="155"/>
      <c r="AE135" s="155"/>
    </row>
    <row r="136" spans="1:63" s="2" customFormat="1" ht="22.95" customHeight="1">
      <c r="A136" s="34"/>
      <c r="B136" s="35"/>
      <c r="C136" s="82" t="s">
        <v>123</v>
      </c>
      <c r="D136" s="36"/>
      <c r="E136" s="36"/>
      <c r="F136" s="36"/>
      <c r="G136" s="36"/>
      <c r="H136" s="36"/>
      <c r="I136" s="36"/>
      <c r="J136" s="162">
        <f>BK136</f>
        <v>0</v>
      </c>
      <c r="K136" s="36"/>
      <c r="L136" s="39"/>
      <c r="M136" s="78"/>
      <c r="N136" s="163"/>
      <c r="O136" s="79"/>
      <c r="P136" s="164">
        <f>P137+P169+P343</f>
        <v>0</v>
      </c>
      <c r="Q136" s="79"/>
      <c r="R136" s="164">
        <f>R137+R169+R343</f>
        <v>0.40668011</v>
      </c>
      <c r="S136" s="79"/>
      <c r="T136" s="165">
        <f>T137+T169+T343</f>
        <v>0.561585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72</v>
      </c>
      <c r="AU136" s="17" t="s">
        <v>90</v>
      </c>
      <c r="BK136" s="166">
        <f>BK137+BK169+BK343</f>
        <v>0</v>
      </c>
    </row>
    <row r="137" spans="2:63" s="12" customFormat="1" ht="25.95" customHeight="1">
      <c r="B137" s="167"/>
      <c r="C137" s="168"/>
      <c r="D137" s="169" t="s">
        <v>72</v>
      </c>
      <c r="E137" s="170" t="s">
        <v>124</v>
      </c>
      <c r="F137" s="170" t="s">
        <v>125</v>
      </c>
      <c r="G137" s="168"/>
      <c r="H137" s="168"/>
      <c r="I137" s="171"/>
      <c r="J137" s="172">
        <f>BK137</f>
        <v>0</v>
      </c>
      <c r="K137" s="168"/>
      <c r="L137" s="173"/>
      <c r="M137" s="174"/>
      <c r="N137" s="175"/>
      <c r="O137" s="175"/>
      <c r="P137" s="176">
        <f>P138+P142+P158+P166</f>
        <v>0</v>
      </c>
      <c r="Q137" s="175"/>
      <c r="R137" s="176">
        <f>R138+R142+R158+R166</f>
        <v>0.035586799999999995</v>
      </c>
      <c r="S137" s="175"/>
      <c r="T137" s="177">
        <f>T138+T142+T158+T166</f>
        <v>0</v>
      </c>
      <c r="AR137" s="178" t="s">
        <v>81</v>
      </c>
      <c r="AT137" s="179" t="s">
        <v>72</v>
      </c>
      <c r="AU137" s="179" t="s">
        <v>73</v>
      </c>
      <c r="AY137" s="178" t="s">
        <v>126</v>
      </c>
      <c r="BK137" s="180">
        <f>BK138+BK142+BK158+BK166</f>
        <v>0</v>
      </c>
    </row>
    <row r="138" spans="2:63" s="12" customFormat="1" ht="22.95" customHeight="1">
      <c r="B138" s="167"/>
      <c r="C138" s="168"/>
      <c r="D138" s="169" t="s">
        <v>72</v>
      </c>
      <c r="E138" s="181" t="s">
        <v>127</v>
      </c>
      <c r="F138" s="181" t="s">
        <v>128</v>
      </c>
      <c r="G138" s="168"/>
      <c r="H138" s="168"/>
      <c r="I138" s="171"/>
      <c r="J138" s="182">
        <f>BK138</f>
        <v>0</v>
      </c>
      <c r="K138" s="168"/>
      <c r="L138" s="173"/>
      <c r="M138" s="174"/>
      <c r="N138" s="175"/>
      <c r="O138" s="175"/>
      <c r="P138" s="176">
        <f>SUM(P139:P141)</f>
        <v>0</v>
      </c>
      <c r="Q138" s="175"/>
      <c r="R138" s="176">
        <f>SUM(R139:R141)</f>
        <v>0.033999999999999996</v>
      </c>
      <c r="S138" s="175"/>
      <c r="T138" s="177">
        <f>SUM(T139:T141)</f>
        <v>0</v>
      </c>
      <c r="AR138" s="178" t="s">
        <v>81</v>
      </c>
      <c r="AT138" s="179" t="s">
        <v>72</v>
      </c>
      <c r="AU138" s="179" t="s">
        <v>81</v>
      </c>
      <c r="AY138" s="178" t="s">
        <v>126</v>
      </c>
      <c r="BK138" s="180">
        <f>SUM(BK139:BK141)</f>
        <v>0</v>
      </c>
    </row>
    <row r="139" spans="1:65" s="2" customFormat="1" ht="24.15" customHeight="1">
      <c r="A139" s="34"/>
      <c r="B139" s="35"/>
      <c r="C139" s="183" t="s">
        <v>81</v>
      </c>
      <c r="D139" s="183" t="s">
        <v>129</v>
      </c>
      <c r="E139" s="184" t="s">
        <v>130</v>
      </c>
      <c r="F139" s="185" t="s">
        <v>131</v>
      </c>
      <c r="G139" s="186" t="s">
        <v>132</v>
      </c>
      <c r="H139" s="187">
        <v>10</v>
      </c>
      <c r="I139" s="188"/>
      <c r="J139" s="189">
        <f>ROUND(I139*H139,2)</f>
        <v>0</v>
      </c>
      <c r="K139" s="190"/>
      <c r="L139" s="39"/>
      <c r="M139" s="191" t="s">
        <v>1</v>
      </c>
      <c r="N139" s="192" t="s">
        <v>39</v>
      </c>
      <c r="O139" s="71"/>
      <c r="P139" s="193">
        <f>O139*H139</f>
        <v>0</v>
      </c>
      <c r="Q139" s="193">
        <v>0.0034</v>
      </c>
      <c r="R139" s="193">
        <f>Q139*H139</f>
        <v>0.033999999999999996</v>
      </c>
      <c r="S139" s="193">
        <v>0</v>
      </c>
      <c r="T139" s="19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5" t="s">
        <v>133</v>
      </c>
      <c r="AT139" s="195" t="s">
        <v>129</v>
      </c>
      <c r="AU139" s="195" t="s">
        <v>134</v>
      </c>
      <c r="AY139" s="17" t="s">
        <v>126</v>
      </c>
      <c r="BE139" s="196">
        <f>IF(N139="základní",J139,0)</f>
        <v>0</v>
      </c>
      <c r="BF139" s="196">
        <f>IF(N139="snížená",J139,0)</f>
        <v>0</v>
      </c>
      <c r="BG139" s="196">
        <f>IF(N139="zákl. přenesená",J139,0)</f>
        <v>0</v>
      </c>
      <c r="BH139" s="196">
        <f>IF(N139="sníž. přenesená",J139,0)</f>
        <v>0</v>
      </c>
      <c r="BI139" s="196">
        <f>IF(N139="nulová",J139,0)</f>
        <v>0</v>
      </c>
      <c r="BJ139" s="17" t="s">
        <v>134</v>
      </c>
      <c r="BK139" s="196">
        <f>ROUND(I139*H139,2)</f>
        <v>0</v>
      </c>
      <c r="BL139" s="17" t="s">
        <v>133</v>
      </c>
      <c r="BM139" s="195" t="s">
        <v>135</v>
      </c>
    </row>
    <row r="140" spans="2:51" s="13" customFormat="1" ht="12">
      <c r="B140" s="197"/>
      <c r="C140" s="198"/>
      <c r="D140" s="199" t="s">
        <v>136</v>
      </c>
      <c r="E140" s="200" t="s">
        <v>1</v>
      </c>
      <c r="F140" s="201" t="s">
        <v>137</v>
      </c>
      <c r="G140" s="198"/>
      <c r="H140" s="200" t="s">
        <v>1</v>
      </c>
      <c r="I140" s="202"/>
      <c r="J140" s="198"/>
      <c r="K140" s="198"/>
      <c r="L140" s="203"/>
      <c r="M140" s="204"/>
      <c r="N140" s="205"/>
      <c r="O140" s="205"/>
      <c r="P140" s="205"/>
      <c r="Q140" s="205"/>
      <c r="R140" s="205"/>
      <c r="S140" s="205"/>
      <c r="T140" s="206"/>
      <c r="AT140" s="207" t="s">
        <v>136</v>
      </c>
      <c r="AU140" s="207" t="s">
        <v>134</v>
      </c>
      <c r="AV140" s="13" t="s">
        <v>81</v>
      </c>
      <c r="AW140" s="13" t="s">
        <v>31</v>
      </c>
      <c r="AX140" s="13" t="s">
        <v>73</v>
      </c>
      <c r="AY140" s="207" t="s">
        <v>126</v>
      </c>
    </row>
    <row r="141" spans="2:51" s="14" customFormat="1" ht="12">
      <c r="B141" s="208"/>
      <c r="C141" s="209"/>
      <c r="D141" s="199" t="s">
        <v>136</v>
      </c>
      <c r="E141" s="210" t="s">
        <v>1</v>
      </c>
      <c r="F141" s="211" t="s">
        <v>138</v>
      </c>
      <c r="G141" s="209"/>
      <c r="H141" s="212">
        <v>10</v>
      </c>
      <c r="I141" s="213"/>
      <c r="J141" s="209"/>
      <c r="K141" s="209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136</v>
      </c>
      <c r="AU141" s="218" t="s">
        <v>134</v>
      </c>
      <c r="AV141" s="14" t="s">
        <v>134</v>
      </c>
      <c r="AW141" s="14" t="s">
        <v>31</v>
      </c>
      <c r="AX141" s="14" t="s">
        <v>81</v>
      </c>
      <c r="AY141" s="218" t="s">
        <v>126</v>
      </c>
    </row>
    <row r="142" spans="2:63" s="12" customFormat="1" ht="22.95" customHeight="1">
      <c r="B142" s="167"/>
      <c r="C142" s="168"/>
      <c r="D142" s="169" t="s">
        <v>72</v>
      </c>
      <c r="E142" s="181" t="s">
        <v>139</v>
      </c>
      <c r="F142" s="181" t="s">
        <v>140</v>
      </c>
      <c r="G142" s="168"/>
      <c r="H142" s="168"/>
      <c r="I142" s="171"/>
      <c r="J142" s="182">
        <f>BK142</f>
        <v>0</v>
      </c>
      <c r="K142" s="168"/>
      <c r="L142" s="173"/>
      <c r="M142" s="174"/>
      <c r="N142" s="175"/>
      <c r="O142" s="175"/>
      <c r="P142" s="176">
        <f>SUM(P143:P157)</f>
        <v>0</v>
      </c>
      <c r="Q142" s="175"/>
      <c r="R142" s="176">
        <f>SUM(R143:R157)</f>
        <v>0.0015868000000000002</v>
      </c>
      <c r="S142" s="175"/>
      <c r="T142" s="177">
        <f>SUM(T143:T157)</f>
        <v>0</v>
      </c>
      <c r="AR142" s="178" t="s">
        <v>81</v>
      </c>
      <c r="AT142" s="179" t="s">
        <v>72</v>
      </c>
      <c r="AU142" s="179" t="s">
        <v>81</v>
      </c>
      <c r="AY142" s="178" t="s">
        <v>126</v>
      </c>
      <c r="BK142" s="180">
        <f>SUM(BK143:BK157)</f>
        <v>0</v>
      </c>
    </row>
    <row r="143" spans="1:65" s="2" customFormat="1" ht="24.15" customHeight="1">
      <c r="A143" s="34"/>
      <c r="B143" s="35"/>
      <c r="C143" s="183" t="s">
        <v>134</v>
      </c>
      <c r="D143" s="183" t="s">
        <v>129</v>
      </c>
      <c r="E143" s="184" t="s">
        <v>141</v>
      </c>
      <c r="F143" s="185" t="s">
        <v>142</v>
      </c>
      <c r="G143" s="186" t="s">
        <v>143</v>
      </c>
      <c r="H143" s="187">
        <v>39.67</v>
      </c>
      <c r="I143" s="188"/>
      <c r="J143" s="189">
        <f>ROUND(I143*H143,2)</f>
        <v>0</v>
      </c>
      <c r="K143" s="190"/>
      <c r="L143" s="39"/>
      <c r="M143" s="191" t="s">
        <v>1</v>
      </c>
      <c r="N143" s="192" t="s">
        <v>39</v>
      </c>
      <c r="O143" s="71"/>
      <c r="P143" s="193">
        <f>O143*H143</f>
        <v>0</v>
      </c>
      <c r="Q143" s="193">
        <v>4E-05</v>
      </c>
      <c r="R143" s="193">
        <f>Q143*H143</f>
        <v>0.0015868000000000002</v>
      </c>
      <c r="S143" s="193">
        <v>0</v>
      </c>
      <c r="T143" s="194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5" t="s">
        <v>133</v>
      </c>
      <c r="AT143" s="195" t="s">
        <v>129</v>
      </c>
      <c r="AU143" s="195" t="s">
        <v>134</v>
      </c>
      <c r="AY143" s="17" t="s">
        <v>126</v>
      </c>
      <c r="BE143" s="196">
        <f>IF(N143="základní",J143,0)</f>
        <v>0</v>
      </c>
      <c r="BF143" s="196">
        <f>IF(N143="snížená",J143,0)</f>
        <v>0</v>
      </c>
      <c r="BG143" s="196">
        <f>IF(N143="zákl. přenesená",J143,0)</f>
        <v>0</v>
      </c>
      <c r="BH143" s="196">
        <f>IF(N143="sníž. přenesená",J143,0)</f>
        <v>0</v>
      </c>
      <c r="BI143" s="196">
        <f>IF(N143="nulová",J143,0)</f>
        <v>0</v>
      </c>
      <c r="BJ143" s="17" t="s">
        <v>134</v>
      </c>
      <c r="BK143" s="196">
        <f>ROUND(I143*H143,2)</f>
        <v>0</v>
      </c>
      <c r="BL143" s="17" t="s">
        <v>133</v>
      </c>
      <c r="BM143" s="195" t="s">
        <v>144</v>
      </c>
    </row>
    <row r="144" spans="2:51" s="13" customFormat="1" ht="12">
      <c r="B144" s="197"/>
      <c r="C144" s="198"/>
      <c r="D144" s="199" t="s">
        <v>136</v>
      </c>
      <c r="E144" s="200" t="s">
        <v>1</v>
      </c>
      <c r="F144" s="201" t="s">
        <v>145</v>
      </c>
      <c r="G144" s="198"/>
      <c r="H144" s="200" t="s">
        <v>1</v>
      </c>
      <c r="I144" s="202"/>
      <c r="J144" s="198"/>
      <c r="K144" s="198"/>
      <c r="L144" s="203"/>
      <c r="M144" s="204"/>
      <c r="N144" s="205"/>
      <c r="O144" s="205"/>
      <c r="P144" s="205"/>
      <c r="Q144" s="205"/>
      <c r="R144" s="205"/>
      <c r="S144" s="205"/>
      <c r="T144" s="206"/>
      <c r="AT144" s="207" t="s">
        <v>136</v>
      </c>
      <c r="AU144" s="207" t="s">
        <v>134</v>
      </c>
      <c r="AV144" s="13" t="s">
        <v>81</v>
      </c>
      <c r="AW144" s="13" t="s">
        <v>31</v>
      </c>
      <c r="AX144" s="13" t="s">
        <v>73</v>
      </c>
      <c r="AY144" s="207" t="s">
        <v>126</v>
      </c>
    </row>
    <row r="145" spans="2:51" s="13" customFormat="1" ht="30.6">
      <c r="B145" s="197"/>
      <c r="C145" s="198"/>
      <c r="D145" s="199" t="s">
        <v>136</v>
      </c>
      <c r="E145" s="200" t="s">
        <v>1</v>
      </c>
      <c r="F145" s="201" t="s">
        <v>146</v>
      </c>
      <c r="G145" s="198"/>
      <c r="H145" s="200" t="s">
        <v>1</v>
      </c>
      <c r="I145" s="202"/>
      <c r="J145" s="198"/>
      <c r="K145" s="198"/>
      <c r="L145" s="203"/>
      <c r="M145" s="204"/>
      <c r="N145" s="205"/>
      <c r="O145" s="205"/>
      <c r="P145" s="205"/>
      <c r="Q145" s="205"/>
      <c r="R145" s="205"/>
      <c r="S145" s="205"/>
      <c r="T145" s="206"/>
      <c r="AT145" s="207" t="s">
        <v>136</v>
      </c>
      <c r="AU145" s="207" t="s">
        <v>134</v>
      </c>
      <c r="AV145" s="13" t="s">
        <v>81</v>
      </c>
      <c r="AW145" s="13" t="s">
        <v>31</v>
      </c>
      <c r="AX145" s="13" t="s">
        <v>73</v>
      </c>
      <c r="AY145" s="207" t="s">
        <v>126</v>
      </c>
    </row>
    <row r="146" spans="2:51" s="13" customFormat="1" ht="12">
      <c r="B146" s="197"/>
      <c r="C146" s="198"/>
      <c r="D146" s="199" t="s">
        <v>136</v>
      </c>
      <c r="E146" s="200" t="s">
        <v>1</v>
      </c>
      <c r="F146" s="201" t="s">
        <v>147</v>
      </c>
      <c r="G146" s="198"/>
      <c r="H146" s="200" t="s">
        <v>1</v>
      </c>
      <c r="I146" s="202"/>
      <c r="J146" s="198"/>
      <c r="K146" s="198"/>
      <c r="L146" s="203"/>
      <c r="M146" s="204"/>
      <c r="N146" s="205"/>
      <c r="O146" s="205"/>
      <c r="P146" s="205"/>
      <c r="Q146" s="205"/>
      <c r="R146" s="205"/>
      <c r="S146" s="205"/>
      <c r="T146" s="206"/>
      <c r="AT146" s="207" t="s">
        <v>136</v>
      </c>
      <c r="AU146" s="207" t="s">
        <v>134</v>
      </c>
      <c r="AV146" s="13" t="s">
        <v>81</v>
      </c>
      <c r="AW146" s="13" t="s">
        <v>31</v>
      </c>
      <c r="AX146" s="13" t="s">
        <v>73</v>
      </c>
      <c r="AY146" s="207" t="s">
        <v>126</v>
      </c>
    </row>
    <row r="147" spans="2:51" s="14" customFormat="1" ht="12">
      <c r="B147" s="208"/>
      <c r="C147" s="209"/>
      <c r="D147" s="199" t="s">
        <v>136</v>
      </c>
      <c r="E147" s="210" t="s">
        <v>1</v>
      </c>
      <c r="F147" s="211" t="s">
        <v>148</v>
      </c>
      <c r="G147" s="209"/>
      <c r="H147" s="212">
        <v>2.16</v>
      </c>
      <c r="I147" s="213"/>
      <c r="J147" s="209"/>
      <c r="K147" s="209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136</v>
      </c>
      <c r="AU147" s="218" t="s">
        <v>134</v>
      </c>
      <c r="AV147" s="14" t="s">
        <v>134</v>
      </c>
      <c r="AW147" s="14" t="s">
        <v>31</v>
      </c>
      <c r="AX147" s="14" t="s">
        <v>73</v>
      </c>
      <c r="AY147" s="218" t="s">
        <v>126</v>
      </c>
    </row>
    <row r="148" spans="2:51" s="13" customFormat="1" ht="12">
      <c r="B148" s="197"/>
      <c r="C148" s="198"/>
      <c r="D148" s="199" t="s">
        <v>136</v>
      </c>
      <c r="E148" s="200" t="s">
        <v>1</v>
      </c>
      <c r="F148" s="201" t="s">
        <v>149</v>
      </c>
      <c r="G148" s="198"/>
      <c r="H148" s="200" t="s">
        <v>1</v>
      </c>
      <c r="I148" s="202"/>
      <c r="J148" s="198"/>
      <c r="K148" s="198"/>
      <c r="L148" s="203"/>
      <c r="M148" s="204"/>
      <c r="N148" s="205"/>
      <c r="O148" s="205"/>
      <c r="P148" s="205"/>
      <c r="Q148" s="205"/>
      <c r="R148" s="205"/>
      <c r="S148" s="205"/>
      <c r="T148" s="206"/>
      <c r="AT148" s="207" t="s">
        <v>136</v>
      </c>
      <c r="AU148" s="207" t="s">
        <v>134</v>
      </c>
      <c r="AV148" s="13" t="s">
        <v>81</v>
      </c>
      <c r="AW148" s="13" t="s">
        <v>31</v>
      </c>
      <c r="AX148" s="13" t="s">
        <v>73</v>
      </c>
      <c r="AY148" s="207" t="s">
        <v>126</v>
      </c>
    </row>
    <row r="149" spans="2:51" s="14" customFormat="1" ht="12">
      <c r="B149" s="208"/>
      <c r="C149" s="209"/>
      <c r="D149" s="199" t="s">
        <v>136</v>
      </c>
      <c r="E149" s="210" t="s">
        <v>1</v>
      </c>
      <c r="F149" s="211" t="s">
        <v>150</v>
      </c>
      <c r="G149" s="209"/>
      <c r="H149" s="212">
        <v>3.96</v>
      </c>
      <c r="I149" s="213"/>
      <c r="J149" s="209"/>
      <c r="K149" s="209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136</v>
      </c>
      <c r="AU149" s="218" t="s">
        <v>134</v>
      </c>
      <c r="AV149" s="14" t="s">
        <v>134</v>
      </c>
      <c r="AW149" s="14" t="s">
        <v>31</v>
      </c>
      <c r="AX149" s="14" t="s">
        <v>73</v>
      </c>
      <c r="AY149" s="218" t="s">
        <v>126</v>
      </c>
    </row>
    <row r="150" spans="2:51" s="13" customFormat="1" ht="12">
      <c r="B150" s="197"/>
      <c r="C150" s="198"/>
      <c r="D150" s="199" t="s">
        <v>136</v>
      </c>
      <c r="E150" s="200" t="s">
        <v>1</v>
      </c>
      <c r="F150" s="201" t="s">
        <v>151</v>
      </c>
      <c r="G150" s="198"/>
      <c r="H150" s="200" t="s">
        <v>1</v>
      </c>
      <c r="I150" s="202"/>
      <c r="J150" s="198"/>
      <c r="K150" s="198"/>
      <c r="L150" s="203"/>
      <c r="M150" s="204"/>
      <c r="N150" s="205"/>
      <c r="O150" s="205"/>
      <c r="P150" s="205"/>
      <c r="Q150" s="205"/>
      <c r="R150" s="205"/>
      <c r="S150" s="205"/>
      <c r="T150" s="206"/>
      <c r="AT150" s="207" t="s">
        <v>136</v>
      </c>
      <c r="AU150" s="207" t="s">
        <v>134</v>
      </c>
      <c r="AV150" s="13" t="s">
        <v>81</v>
      </c>
      <c r="AW150" s="13" t="s">
        <v>31</v>
      </c>
      <c r="AX150" s="13" t="s">
        <v>73</v>
      </c>
      <c r="AY150" s="207" t="s">
        <v>126</v>
      </c>
    </row>
    <row r="151" spans="2:51" s="14" customFormat="1" ht="12">
      <c r="B151" s="208"/>
      <c r="C151" s="209"/>
      <c r="D151" s="199" t="s">
        <v>136</v>
      </c>
      <c r="E151" s="210" t="s">
        <v>1</v>
      </c>
      <c r="F151" s="211" t="s">
        <v>152</v>
      </c>
      <c r="G151" s="209"/>
      <c r="H151" s="212">
        <v>21.725</v>
      </c>
      <c r="I151" s="213"/>
      <c r="J151" s="209"/>
      <c r="K151" s="209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136</v>
      </c>
      <c r="AU151" s="218" t="s">
        <v>134</v>
      </c>
      <c r="AV151" s="14" t="s">
        <v>134</v>
      </c>
      <c r="AW151" s="14" t="s">
        <v>31</v>
      </c>
      <c r="AX151" s="14" t="s">
        <v>73</v>
      </c>
      <c r="AY151" s="218" t="s">
        <v>126</v>
      </c>
    </row>
    <row r="152" spans="2:51" s="13" customFormat="1" ht="12">
      <c r="B152" s="197"/>
      <c r="C152" s="198"/>
      <c r="D152" s="199" t="s">
        <v>136</v>
      </c>
      <c r="E152" s="200" t="s">
        <v>1</v>
      </c>
      <c r="F152" s="201" t="s">
        <v>153</v>
      </c>
      <c r="G152" s="198"/>
      <c r="H152" s="200" t="s">
        <v>1</v>
      </c>
      <c r="I152" s="202"/>
      <c r="J152" s="198"/>
      <c r="K152" s="198"/>
      <c r="L152" s="203"/>
      <c r="M152" s="204"/>
      <c r="N152" s="205"/>
      <c r="O152" s="205"/>
      <c r="P152" s="205"/>
      <c r="Q152" s="205"/>
      <c r="R152" s="205"/>
      <c r="S152" s="205"/>
      <c r="T152" s="206"/>
      <c r="AT152" s="207" t="s">
        <v>136</v>
      </c>
      <c r="AU152" s="207" t="s">
        <v>134</v>
      </c>
      <c r="AV152" s="13" t="s">
        <v>81</v>
      </c>
      <c r="AW152" s="13" t="s">
        <v>31</v>
      </c>
      <c r="AX152" s="13" t="s">
        <v>73</v>
      </c>
      <c r="AY152" s="207" t="s">
        <v>126</v>
      </c>
    </row>
    <row r="153" spans="2:51" s="14" customFormat="1" ht="12">
      <c r="B153" s="208"/>
      <c r="C153" s="209"/>
      <c r="D153" s="199" t="s">
        <v>136</v>
      </c>
      <c r="E153" s="210" t="s">
        <v>1</v>
      </c>
      <c r="F153" s="211" t="s">
        <v>154</v>
      </c>
      <c r="G153" s="209"/>
      <c r="H153" s="212">
        <v>11.825</v>
      </c>
      <c r="I153" s="213"/>
      <c r="J153" s="209"/>
      <c r="K153" s="209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136</v>
      </c>
      <c r="AU153" s="218" t="s">
        <v>134</v>
      </c>
      <c r="AV153" s="14" t="s">
        <v>134</v>
      </c>
      <c r="AW153" s="14" t="s">
        <v>31</v>
      </c>
      <c r="AX153" s="14" t="s">
        <v>73</v>
      </c>
      <c r="AY153" s="218" t="s">
        <v>126</v>
      </c>
    </row>
    <row r="154" spans="2:51" s="15" customFormat="1" ht="12">
      <c r="B154" s="219"/>
      <c r="C154" s="220"/>
      <c r="D154" s="199" t="s">
        <v>136</v>
      </c>
      <c r="E154" s="221" t="s">
        <v>1</v>
      </c>
      <c r="F154" s="222" t="s">
        <v>155</v>
      </c>
      <c r="G154" s="220"/>
      <c r="H154" s="223">
        <v>39.67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136</v>
      </c>
      <c r="AU154" s="229" t="s">
        <v>134</v>
      </c>
      <c r="AV154" s="15" t="s">
        <v>133</v>
      </c>
      <c r="AW154" s="15" t="s">
        <v>31</v>
      </c>
      <c r="AX154" s="15" t="s">
        <v>81</v>
      </c>
      <c r="AY154" s="229" t="s">
        <v>126</v>
      </c>
    </row>
    <row r="155" spans="1:65" s="2" customFormat="1" ht="16.5" customHeight="1">
      <c r="A155" s="34"/>
      <c r="B155" s="35"/>
      <c r="C155" s="183" t="s">
        <v>156</v>
      </c>
      <c r="D155" s="183" t="s">
        <v>129</v>
      </c>
      <c r="E155" s="184" t="s">
        <v>157</v>
      </c>
      <c r="F155" s="185" t="s">
        <v>158</v>
      </c>
      <c r="G155" s="186" t="s">
        <v>143</v>
      </c>
      <c r="H155" s="187">
        <v>1000</v>
      </c>
      <c r="I155" s="188"/>
      <c r="J155" s="189">
        <f>ROUND(I155*H155,2)</f>
        <v>0</v>
      </c>
      <c r="K155" s="190"/>
      <c r="L155" s="39"/>
      <c r="M155" s="191" t="s">
        <v>1</v>
      </c>
      <c r="N155" s="192" t="s">
        <v>39</v>
      </c>
      <c r="O155" s="71"/>
      <c r="P155" s="193">
        <f>O155*H155</f>
        <v>0</v>
      </c>
      <c r="Q155" s="193">
        <v>0</v>
      </c>
      <c r="R155" s="193">
        <f>Q155*H155</f>
        <v>0</v>
      </c>
      <c r="S155" s="193">
        <v>0</v>
      </c>
      <c r="T155" s="194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5" t="s">
        <v>133</v>
      </c>
      <c r="AT155" s="195" t="s">
        <v>129</v>
      </c>
      <c r="AU155" s="195" t="s">
        <v>134</v>
      </c>
      <c r="AY155" s="17" t="s">
        <v>126</v>
      </c>
      <c r="BE155" s="196">
        <f>IF(N155="základní",J155,0)</f>
        <v>0</v>
      </c>
      <c r="BF155" s="196">
        <f>IF(N155="snížená",J155,0)</f>
        <v>0</v>
      </c>
      <c r="BG155" s="196">
        <f>IF(N155="zákl. přenesená",J155,0)</f>
        <v>0</v>
      </c>
      <c r="BH155" s="196">
        <f>IF(N155="sníž. přenesená",J155,0)</f>
        <v>0</v>
      </c>
      <c r="BI155" s="196">
        <f>IF(N155="nulová",J155,0)</f>
        <v>0</v>
      </c>
      <c r="BJ155" s="17" t="s">
        <v>134</v>
      </c>
      <c r="BK155" s="196">
        <f>ROUND(I155*H155,2)</f>
        <v>0</v>
      </c>
      <c r="BL155" s="17" t="s">
        <v>133</v>
      </c>
      <c r="BM155" s="195" t="s">
        <v>159</v>
      </c>
    </row>
    <row r="156" spans="2:51" s="13" customFormat="1" ht="12">
      <c r="B156" s="197"/>
      <c r="C156" s="198"/>
      <c r="D156" s="199" t="s">
        <v>136</v>
      </c>
      <c r="E156" s="200" t="s">
        <v>1</v>
      </c>
      <c r="F156" s="201" t="s">
        <v>160</v>
      </c>
      <c r="G156" s="198"/>
      <c r="H156" s="200" t="s">
        <v>1</v>
      </c>
      <c r="I156" s="202"/>
      <c r="J156" s="198"/>
      <c r="K156" s="198"/>
      <c r="L156" s="203"/>
      <c r="M156" s="204"/>
      <c r="N156" s="205"/>
      <c r="O156" s="205"/>
      <c r="P156" s="205"/>
      <c r="Q156" s="205"/>
      <c r="R156" s="205"/>
      <c r="S156" s="205"/>
      <c r="T156" s="206"/>
      <c r="AT156" s="207" t="s">
        <v>136</v>
      </c>
      <c r="AU156" s="207" t="s">
        <v>134</v>
      </c>
      <c r="AV156" s="13" t="s">
        <v>81</v>
      </c>
      <c r="AW156" s="13" t="s">
        <v>31</v>
      </c>
      <c r="AX156" s="13" t="s">
        <v>73</v>
      </c>
      <c r="AY156" s="207" t="s">
        <v>126</v>
      </c>
    </row>
    <row r="157" spans="2:51" s="14" customFormat="1" ht="12">
      <c r="B157" s="208"/>
      <c r="C157" s="209"/>
      <c r="D157" s="199" t="s">
        <v>136</v>
      </c>
      <c r="E157" s="210" t="s">
        <v>1</v>
      </c>
      <c r="F157" s="211" t="s">
        <v>161</v>
      </c>
      <c r="G157" s="209"/>
      <c r="H157" s="212">
        <v>1000</v>
      </c>
      <c r="I157" s="213"/>
      <c r="J157" s="209"/>
      <c r="K157" s="209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136</v>
      </c>
      <c r="AU157" s="218" t="s">
        <v>134</v>
      </c>
      <c r="AV157" s="14" t="s">
        <v>134</v>
      </c>
      <c r="AW157" s="14" t="s">
        <v>31</v>
      </c>
      <c r="AX157" s="14" t="s">
        <v>81</v>
      </c>
      <c r="AY157" s="218" t="s">
        <v>126</v>
      </c>
    </row>
    <row r="158" spans="2:63" s="12" customFormat="1" ht="22.95" customHeight="1">
      <c r="B158" s="167"/>
      <c r="C158" s="168"/>
      <c r="D158" s="169" t="s">
        <v>72</v>
      </c>
      <c r="E158" s="181" t="s">
        <v>162</v>
      </c>
      <c r="F158" s="181" t="s">
        <v>163</v>
      </c>
      <c r="G158" s="168"/>
      <c r="H158" s="168"/>
      <c r="I158" s="171"/>
      <c r="J158" s="182">
        <f>BK158</f>
        <v>0</v>
      </c>
      <c r="K158" s="168"/>
      <c r="L158" s="173"/>
      <c r="M158" s="174"/>
      <c r="N158" s="175"/>
      <c r="O158" s="175"/>
      <c r="P158" s="176">
        <f>SUM(P159:P165)</f>
        <v>0</v>
      </c>
      <c r="Q158" s="175"/>
      <c r="R158" s="176">
        <f>SUM(R159:R165)</f>
        <v>0</v>
      </c>
      <c r="S158" s="175"/>
      <c r="T158" s="177">
        <f>SUM(T159:T165)</f>
        <v>0</v>
      </c>
      <c r="AR158" s="178" t="s">
        <v>81</v>
      </c>
      <c r="AT158" s="179" t="s">
        <v>72</v>
      </c>
      <c r="AU158" s="179" t="s">
        <v>81</v>
      </c>
      <c r="AY158" s="178" t="s">
        <v>126</v>
      </c>
      <c r="BK158" s="180">
        <f>SUM(BK159:BK165)</f>
        <v>0</v>
      </c>
    </row>
    <row r="159" spans="1:65" s="2" customFormat="1" ht="24.15" customHeight="1">
      <c r="A159" s="34"/>
      <c r="B159" s="35"/>
      <c r="C159" s="183" t="s">
        <v>133</v>
      </c>
      <c r="D159" s="183" t="s">
        <v>129</v>
      </c>
      <c r="E159" s="184" t="s">
        <v>164</v>
      </c>
      <c r="F159" s="185" t="s">
        <v>165</v>
      </c>
      <c r="G159" s="186" t="s">
        <v>166</v>
      </c>
      <c r="H159" s="187">
        <v>0.562</v>
      </c>
      <c r="I159" s="188"/>
      <c r="J159" s="189">
        <f>ROUND(I159*H159,2)</f>
        <v>0</v>
      </c>
      <c r="K159" s="190"/>
      <c r="L159" s="39"/>
      <c r="M159" s="191" t="s">
        <v>1</v>
      </c>
      <c r="N159" s="192" t="s">
        <v>39</v>
      </c>
      <c r="O159" s="71"/>
      <c r="P159" s="193">
        <f>O159*H159</f>
        <v>0</v>
      </c>
      <c r="Q159" s="193">
        <v>0</v>
      </c>
      <c r="R159" s="193">
        <f>Q159*H159</f>
        <v>0</v>
      </c>
      <c r="S159" s="193">
        <v>0</v>
      </c>
      <c r="T159" s="194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5" t="s">
        <v>133</v>
      </c>
      <c r="AT159" s="195" t="s">
        <v>129</v>
      </c>
      <c r="AU159" s="195" t="s">
        <v>134</v>
      </c>
      <c r="AY159" s="17" t="s">
        <v>126</v>
      </c>
      <c r="BE159" s="196">
        <f>IF(N159="základní",J159,0)</f>
        <v>0</v>
      </c>
      <c r="BF159" s="196">
        <f>IF(N159="snížená",J159,0)</f>
        <v>0</v>
      </c>
      <c r="BG159" s="196">
        <f>IF(N159="zákl. přenesená",J159,0)</f>
        <v>0</v>
      </c>
      <c r="BH159" s="196">
        <f>IF(N159="sníž. přenesená",J159,0)</f>
        <v>0</v>
      </c>
      <c r="BI159" s="196">
        <f>IF(N159="nulová",J159,0)</f>
        <v>0</v>
      </c>
      <c r="BJ159" s="17" t="s">
        <v>134</v>
      </c>
      <c r="BK159" s="196">
        <f>ROUND(I159*H159,2)</f>
        <v>0</v>
      </c>
      <c r="BL159" s="17" t="s">
        <v>133</v>
      </c>
      <c r="BM159" s="195" t="s">
        <v>167</v>
      </c>
    </row>
    <row r="160" spans="1:65" s="2" customFormat="1" ht="33" customHeight="1">
      <c r="A160" s="34"/>
      <c r="B160" s="35"/>
      <c r="C160" s="183" t="s">
        <v>168</v>
      </c>
      <c r="D160" s="183" t="s">
        <v>129</v>
      </c>
      <c r="E160" s="184" t="s">
        <v>169</v>
      </c>
      <c r="F160" s="185" t="s">
        <v>170</v>
      </c>
      <c r="G160" s="186" t="s">
        <v>166</v>
      </c>
      <c r="H160" s="187">
        <v>1.124</v>
      </c>
      <c r="I160" s="188"/>
      <c r="J160" s="189">
        <f>ROUND(I160*H160,2)</f>
        <v>0</v>
      </c>
      <c r="K160" s="190"/>
      <c r="L160" s="39"/>
      <c r="M160" s="191" t="s">
        <v>1</v>
      </c>
      <c r="N160" s="192" t="s">
        <v>39</v>
      </c>
      <c r="O160" s="71"/>
      <c r="P160" s="193">
        <f>O160*H160</f>
        <v>0</v>
      </c>
      <c r="Q160" s="193">
        <v>0</v>
      </c>
      <c r="R160" s="193">
        <f>Q160*H160</f>
        <v>0</v>
      </c>
      <c r="S160" s="193">
        <v>0</v>
      </c>
      <c r="T160" s="194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5" t="s">
        <v>133</v>
      </c>
      <c r="AT160" s="195" t="s">
        <v>129</v>
      </c>
      <c r="AU160" s="195" t="s">
        <v>134</v>
      </c>
      <c r="AY160" s="17" t="s">
        <v>126</v>
      </c>
      <c r="BE160" s="196">
        <f>IF(N160="základní",J160,0)</f>
        <v>0</v>
      </c>
      <c r="BF160" s="196">
        <f>IF(N160="snížená",J160,0)</f>
        <v>0</v>
      </c>
      <c r="BG160" s="196">
        <f>IF(N160="zákl. přenesená",J160,0)</f>
        <v>0</v>
      </c>
      <c r="BH160" s="196">
        <f>IF(N160="sníž. přenesená",J160,0)</f>
        <v>0</v>
      </c>
      <c r="BI160" s="196">
        <f>IF(N160="nulová",J160,0)</f>
        <v>0</v>
      </c>
      <c r="BJ160" s="17" t="s">
        <v>134</v>
      </c>
      <c r="BK160" s="196">
        <f>ROUND(I160*H160,2)</f>
        <v>0</v>
      </c>
      <c r="BL160" s="17" t="s">
        <v>133</v>
      </c>
      <c r="BM160" s="195" t="s">
        <v>171</v>
      </c>
    </row>
    <row r="161" spans="2:51" s="14" customFormat="1" ht="12">
      <c r="B161" s="208"/>
      <c r="C161" s="209"/>
      <c r="D161" s="199" t="s">
        <v>136</v>
      </c>
      <c r="E161" s="209"/>
      <c r="F161" s="211" t="s">
        <v>172</v>
      </c>
      <c r="G161" s="209"/>
      <c r="H161" s="212">
        <v>1.124</v>
      </c>
      <c r="I161" s="213"/>
      <c r="J161" s="209"/>
      <c r="K161" s="209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136</v>
      </c>
      <c r="AU161" s="218" t="s">
        <v>134</v>
      </c>
      <c r="AV161" s="14" t="s">
        <v>134</v>
      </c>
      <c r="AW161" s="14" t="s">
        <v>4</v>
      </c>
      <c r="AX161" s="14" t="s">
        <v>81</v>
      </c>
      <c r="AY161" s="218" t="s">
        <v>126</v>
      </c>
    </row>
    <row r="162" spans="1:65" s="2" customFormat="1" ht="24.15" customHeight="1">
      <c r="A162" s="34"/>
      <c r="B162" s="35"/>
      <c r="C162" s="183" t="s">
        <v>127</v>
      </c>
      <c r="D162" s="183" t="s">
        <v>129</v>
      </c>
      <c r="E162" s="184" t="s">
        <v>173</v>
      </c>
      <c r="F162" s="185" t="s">
        <v>174</v>
      </c>
      <c r="G162" s="186" t="s">
        <v>166</v>
      </c>
      <c r="H162" s="187">
        <v>0.562</v>
      </c>
      <c r="I162" s="188"/>
      <c r="J162" s="189">
        <f>ROUND(I162*H162,2)</f>
        <v>0</v>
      </c>
      <c r="K162" s="190"/>
      <c r="L162" s="39"/>
      <c r="M162" s="191" t="s">
        <v>1</v>
      </c>
      <c r="N162" s="192" t="s">
        <v>39</v>
      </c>
      <c r="O162" s="71"/>
      <c r="P162" s="193">
        <f>O162*H162</f>
        <v>0</v>
      </c>
      <c r="Q162" s="193">
        <v>0</v>
      </c>
      <c r="R162" s="193">
        <f>Q162*H162</f>
        <v>0</v>
      </c>
      <c r="S162" s="193">
        <v>0</v>
      </c>
      <c r="T162" s="19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5" t="s">
        <v>133</v>
      </c>
      <c r="AT162" s="195" t="s">
        <v>129</v>
      </c>
      <c r="AU162" s="195" t="s">
        <v>134</v>
      </c>
      <c r="AY162" s="17" t="s">
        <v>126</v>
      </c>
      <c r="BE162" s="196">
        <f>IF(N162="základní",J162,0)</f>
        <v>0</v>
      </c>
      <c r="BF162" s="196">
        <f>IF(N162="snížená",J162,0)</f>
        <v>0</v>
      </c>
      <c r="BG162" s="196">
        <f>IF(N162="zákl. přenesená",J162,0)</f>
        <v>0</v>
      </c>
      <c r="BH162" s="196">
        <f>IF(N162="sníž. přenesená",J162,0)</f>
        <v>0</v>
      </c>
      <c r="BI162" s="196">
        <f>IF(N162="nulová",J162,0)</f>
        <v>0</v>
      </c>
      <c r="BJ162" s="17" t="s">
        <v>134</v>
      </c>
      <c r="BK162" s="196">
        <f>ROUND(I162*H162,2)</f>
        <v>0</v>
      </c>
      <c r="BL162" s="17" t="s">
        <v>133</v>
      </c>
      <c r="BM162" s="195" t="s">
        <v>175</v>
      </c>
    </row>
    <row r="163" spans="1:65" s="2" customFormat="1" ht="24.15" customHeight="1">
      <c r="A163" s="34"/>
      <c r="B163" s="35"/>
      <c r="C163" s="183" t="s">
        <v>176</v>
      </c>
      <c r="D163" s="183" t="s">
        <v>129</v>
      </c>
      <c r="E163" s="184" t="s">
        <v>177</v>
      </c>
      <c r="F163" s="185" t="s">
        <v>178</v>
      </c>
      <c r="G163" s="186" t="s">
        <v>166</v>
      </c>
      <c r="H163" s="187">
        <v>10.678</v>
      </c>
      <c r="I163" s="188"/>
      <c r="J163" s="189">
        <f>ROUND(I163*H163,2)</f>
        <v>0</v>
      </c>
      <c r="K163" s="190"/>
      <c r="L163" s="39"/>
      <c r="M163" s="191" t="s">
        <v>1</v>
      </c>
      <c r="N163" s="192" t="s">
        <v>39</v>
      </c>
      <c r="O163" s="71"/>
      <c r="P163" s="193">
        <f>O163*H163</f>
        <v>0</v>
      </c>
      <c r="Q163" s="193">
        <v>0</v>
      </c>
      <c r="R163" s="193">
        <f>Q163*H163</f>
        <v>0</v>
      </c>
      <c r="S163" s="193">
        <v>0</v>
      </c>
      <c r="T163" s="194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5" t="s">
        <v>133</v>
      </c>
      <c r="AT163" s="195" t="s">
        <v>129</v>
      </c>
      <c r="AU163" s="195" t="s">
        <v>134</v>
      </c>
      <c r="AY163" s="17" t="s">
        <v>126</v>
      </c>
      <c r="BE163" s="196">
        <f>IF(N163="základní",J163,0)</f>
        <v>0</v>
      </c>
      <c r="BF163" s="196">
        <f>IF(N163="snížená",J163,0)</f>
        <v>0</v>
      </c>
      <c r="BG163" s="196">
        <f>IF(N163="zákl. přenesená",J163,0)</f>
        <v>0</v>
      </c>
      <c r="BH163" s="196">
        <f>IF(N163="sníž. přenesená",J163,0)</f>
        <v>0</v>
      </c>
      <c r="BI163" s="196">
        <f>IF(N163="nulová",J163,0)</f>
        <v>0</v>
      </c>
      <c r="BJ163" s="17" t="s">
        <v>134</v>
      </c>
      <c r="BK163" s="196">
        <f>ROUND(I163*H163,2)</f>
        <v>0</v>
      </c>
      <c r="BL163" s="17" t="s">
        <v>133</v>
      </c>
      <c r="BM163" s="195" t="s">
        <v>179</v>
      </c>
    </row>
    <row r="164" spans="2:51" s="14" customFormat="1" ht="12">
      <c r="B164" s="208"/>
      <c r="C164" s="209"/>
      <c r="D164" s="199" t="s">
        <v>136</v>
      </c>
      <c r="E164" s="209"/>
      <c r="F164" s="211" t="s">
        <v>180</v>
      </c>
      <c r="G164" s="209"/>
      <c r="H164" s="212">
        <v>10.678</v>
      </c>
      <c r="I164" s="213"/>
      <c r="J164" s="209"/>
      <c r="K164" s="209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136</v>
      </c>
      <c r="AU164" s="218" t="s">
        <v>134</v>
      </c>
      <c r="AV164" s="14" t="s">
        <v>134</v>
      </c>
      <c r="AW164" s="14" t="s">
        <v>4</v>
      </c>
      <c r="AX164" s="14" t="s">
        <v>81</v>
      </c>
      <c r="AY164" s="218" t="s">
        <v>126</v>
      </c>
    </row>
    <row r="165" spans="1:65" s="2" customFormat="1" ht="33" customHeight="1">
      <c r="A165" s="34"/>
      <c r="B165" s="35"/>
      <c r="C165" s="183" t="s">
        <v>181</v>
      </c>
      <c r="D165" s="183" t="s">
        <v>129</v>
      </c>
      <c r="E165" s="184" t="s">
        <v>182</v>
      </c>
      <c r="F165" s="185" t="s">
        <v>183</v>
      </c>
      <c r="G165" s="186" t="s">
        <v>166</v>
      </c>
      <c r="H165" s="187">
        <v>0.562</v>
      </c>
      <c r="I165" s="188"/>
      <c r="J165" s="189">
        <f>ROUND(I165*H165,2)</f>
        <v>0</v>
      </c>
      <c r="K165" s="190"/>
      <c r="L165" s="39"/>
      <c r="M165" s="191" t="s">
        <v>1</v>
      </c>
      <c r="N165" s="192" t="s">
        <v>39</v>
      </c>
      <c r="O165" s="71"/>
      <c r="P165" s="193">
        <f>O165*H165</f>
        <v>0</v>
      </c>
      <c r="Q165" s="193">
        <v>0</v>
      </c>
      <c r="R165" s="193">
        <f>Q165*H165</f>
        <v>0</v>
      </c>
      <c r="S165" s="193">
        <v>0</v>
      </c>
      <c r="T165" s="194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5" t="s">
        <v>133</v>
      </c>
      <c r="AT165" s="195" t="s">
        <v>129</v>
      </c>
      <c r="AU165" s="195" t="s">
        <v>134</v>
      </c>
      <c r="AY165" s="17" t="s">
        <v>126</v>
      </c>
      <c r="BE165" s="196">
        <f>IF(N165="základní",J165,0)</f>
        <v>0</v>
      </c>
      <c r="BF165" s="196">
        <f>IF(N165="snížená",J165,0)</f>
        <v>0</v>
      </c>
      <c r="BG165" s="196">
        <f>IF(N165="zákl. přenesená",J165,0)</f>
        <v>0</v>
      </c>
      <c r="BH165" s="196">
        <f>IF(N165="sníž. přenesená",J165,0)</f>
        <v>0</v>
      </c>
      <c r="BI165" s="196">
        <f>IF(N165="nulová",J165,0)</f>
        <v>0</v>
      </c>
      <c r="BJ165" s="17" t="s">
        <v>134</v>
      </c>
      <c r="BK165" s="196">
        <f>ROUND(I165*H165,2)</f>
        <v>0</v>
      </c>
      <c r="BL165" s="17" t="s">
        <v>133</v>
      </c>
      <c r="BM165" s="195" t="s">
        <v>184</v>
      </c>
    </row>
    <row r="166" spans="2:63" s="12" customFormat="1" ht="22.95" customHeight="1">
      <c r="B166" s="167"/>
      <c r="C166" s="168"/>
      <c r="D166" s="169" t="s">
        <v>72</v>
      </c>
      <c r="E166" s="181" t="s">
        <v>185</v>
      </c>
      <c r="F166" s="181" t="s">
        <v>186</v>
      </c>
      <c r="G166" s="168"/>
      <c r="H166" s="168"/>
      <c r="I166" s="171"/>
      <c r="J166" s="182">
        <f>BK166</f>
        <v>0</v>
      </c>
      <c r="K166" s="168"/>
      <c r="L166" s="173"/>
      <c r="M166" s="174"/>
      <c r="N166" s="175"/>
      <c r="O166" s="175"/>
      <c r="P166" s="176">
        <f>SUM(P167:P168)</f>
        <v>0</v>
      </c>
      <c r="Q166" s="175"/>
      <c r="R166" s="176">
        <f>SUM(R167:R168)</f>
        <v>0</v>
      </c>
      <c r="S166" s="175"/>
      <c r="T166" s="177">
        <f>SUM(T167:T168)</f>
        <v>0</v>
      </c>
      <c r="AR166" s="178" t="s">
        <v>81</v>
      </c>
      <c r="AT166" s="179" t="s">
        <v>72</v>
      </c>
      <c r="AU166" s="179" t="s">
        <v>81</v>
      </c>
      <c r="AY166" s="178" t="s">
        <v>126</v>
      </c>
      <c r="BK166" s="180">
        <f>SUM(BK167:BK168)</f>
        <v>0</v>
      </c>
    </row>
    <row r="167" spans="1:65" s="2" customFormat="1" ht="21.75" customHeight="1">
      <c r="A167" s="34"/>
      <c r="B167" s="35"/>
      <c r="C167" s="183" t="s">
        <v>139</v>
      </c>
      <c r="D167" s="183" t="s">
        <v>129</v>
      </c>
      <c r="E167" s="184" t="s">
        <v>187</v>
      </c>
      <c r="F167" s="185" t="s">
        <v>188</v>
      </c>
      <c r="G167" s="186" t="s">
        <v>166</v>
      </c>
      <c r="H167" s="187">
        <v>0.036</v>
      </c>
      <c r="I167" s="188"/>
      <c r="J167" s="189">
        <f>ROUND(I167*H167,2)</f>
        <v>0</v>
      </c>
      <c r="K167" s="190"/>
      <c r="L167" s="39"/>
      <c r="M167" s="191" t="s">
        <v>1</v>
      </c>
      <c r="N167" s="192" t="s">
        <v>39</v>
      </c>
      <c r="O167" s="71"/>
      <c r="P167" s="193">
        <f>O167*H167</f>
        <v>0</v>
      </c>
      <c r="Q167" s="193">
        <v>0</v>
      </c>
      <c r="R167" s="193">
        <f>Q167*H167</f>
        <v>0</v>
      </c>
      <c r="S167" s="193">
        <v>0</v>
      </c>
      <c r="T167" s="194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5" t="s">
        <v>133</v>
      </c>
      <c r="AT167" s="195" t="s">
        <v>129</v>
      </c>
      <c r="AU167" s="195" t="s">
        <v>134</v>
      </c>
      <c r="AY167" s="17" t="s">
        <v>126</v>
      </c>
      <c r="BE167" s="196">
        <f>IF(N167="základní",J167,0)</f>
        <v>0</v>
      </c>
      <c r="BF167" s="196">
        <f>IF(N167="snížená",J167,0)</f>
        <v>0</v>
      </c>
      <c r="BG167" s="196">
        <f>IF(N167="zákl. přenesená",J167,0)</f>
        <v>0</v>
      </c>
      <c r="BH167" s="196">
        <f>IF(N167="sníž. přenesená",J167,0)</f>
        <v>0</v>
      </c>
      <c r="BI167" s="196">
        <f>IF(N167="nulová",J167,0)</f>
        <v>0</v>
      </c>
      <c r="BJ167" s="17" t="s">
        <v>134</v>
      </c>
      <c r="BK167" s="196">
        <f>ROUND(I167*H167,2)</f>
        <v>0</v>
      </c>
      <c r="BL167" s="17" t="s">
        <v>133</v>
      </c>
      <c r="BM167" s="195" t="s">
        <v>189</v>
      </c>
    </row>
    <row r="168" spans="1:65" s="2" customFormat="1" ht="24.15" customHeight="1">
      <c r="A168" s="34"/>
      <c r="B168" s="35"/>
      <c r="C168" s="183" t="s">
        <v>138</v>
      </c>
      <c r="D168" s="183" t="s">
        <v>129</v>
      </c>
      <c r="E168" s="184" t="s">
        <v>190</v>
      </c>
      <c r="F168" s="185" t="s">
        <v>191</v>
      </c>
      <c r="G168" s="186" t="s">
        <v>166</v>
      </c>
      <c r="H168" s="187">
        <v>0.036</v>
      </c>
      <c r="I168" s="188"/>
      <c r="J168" s="189">
        <f>ROUND(I168*H168,2)</f>
        <v>0</v>
      </c>
      <c r="K168" s="190"/>
      <c r="L168" s="39"/>
      <c r="M168" s="191" t="s">
        <v>1</v>
      </c>
      <c r="N168" s="192" t="s">
        <v>39</v>
      </c>
      <c r="O168" s="71"/>
      <c r="P168" s="193">
        <f>O168*H168</f>
        <v>0</v>
      </c>
      <c r="Q168" s="193">
        <v>0</v>
      </c>
      <c r="R168" s="193">
        <f>Q168*H168</f>
        <v>0</v>
      </c>
      <c r="S168" s="193">
        <v>0</v>
      </c>
      <c r="T168" s="194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5" t="s">
        <v>133</v>
      </c>
      <c r="AT168" s="195" t="s">
        <v>129</v>
      </c>
      <c r="AU168" s="195" t="s">
        <v>134</v>
      </c>
      <c r="AY168" s="17" t="s">
        <v>126</v>
      </c>
      <c r="BE168" s="196">
        <f>IF(N168="základní",J168,0)</f>
        <v>0</v>
      </c>
      <c r="BF168" s="196">
        <f>IF(N168="snížená",J168,0)</f>
        <v>0</v>
      </c>
      <c r="BG168" s="196">
        <f>IF(N168="zákl. přenesená",J168,0)</f>
        <v>0</v>
      </c>
      <c r="BH168" s="196">
        <f>IF(N168="sníž. přenesená",J168,0)</f>
        <v>0</v>
      </c>
      <c r="BI168" s="196">
        <f>IF(N168="nulová",J168,0)</f>
        <v>0</v>
      </c>
      <c r="BJ168" s="17" t="s">
        <v>134</v>
      </c>
      <c r="BK168" s="196">
        <f>ROUND(I168*H168,2)</f>
        <v>0</v>
      </c>
      <c r="BL168" s="17" t="s">
        <v>133</v>
      </c>
      <c r="BM168" s="195" t="s">
        <v>192</v>
      </c>
    </row>
    <row r="169" spans="2:63" s="12" customFormat="1" ht="25.95" customHeight="1">
      <c r="B169" s="167"/>
      <c r="C169" s="168"/>
      <c r="D169" s="169" t="s">
        <v>72</v>
      </c>
      <c r="E169" s="170" t="s">
        <v>193</v>
      </c>
      <c r="F169" s="170" t="s">
        <v>194</v>
      </c>
      <c r="G169" s="168"/>
      <c r="H169" s="168"/>
      <c r="I169" s="171"/>
      <c r="J169" s="172">
        <f>BK169</f>
        <v>0</v>
      </c>
      <c r="K169" s="168"/>
      <c r="L169" s="173"/>
      <c r="M169" s="174"/>
      <c r="N169" s="175"/>
      <c r="O169" s="175"/>
      <c r="P169" s="176">
        <f>P170+P174+P176+P208+P210+P227+P239+P256+P266+P299+P332</f>
        <v>0</v>
      </c>
      <c r="Q169" s="175"/>
      <c r="R169" s="176">
        <f>R170+R174+R176+R208+R210+R227+R239+R256+R266+R299+R332</f>
        <v>0.37109331</v>
      </c>
      <c r="S169" s="175"/>
      <c r="T169" s="177">
        <f>T170+T174+T176+T208+T210+T227+T239+T256+T266+T299+T332</f>
        <v>0.561585</v>
      </c>
      <c r="AR169" s="178" t="s">
        <v>134</v>
      </c>
      <c r="AT169" s="179" t="s">
        <v>72</v>
      </c>
      <c r="AU169" s="179" t="s">
        <v>73</v>
      </c>
      <c r="AY169" s="178" t="s">
        <v>126</v>
      </c>
      <c r="BK169" s="180">
        <f>BK170+BK174+BK176+BK208+BK210+BK227+BK239+BK256+BK266+BK299+BK332</f>
        <v>0</v>
      </c>
    </row>
    <row r="170" spans="2:63" s="12" customFormat="1" ht="22.95" customHeight="1">
      <c r="B170" s="167"/>
      <c r="C170" s="168"/>
      <c r="D170" s="169" t="s">
        <v>72</v>
      </c>
      <c r="E170" s="181" t="s">
        <v>195</v>
      </c>
      <c r="F170" s="181" t="s">
        <v>196</v>
      </c>
      <c r="G170" s="168"/>
      <c r="H170" s="168"/>
      <c r="I170" s="171"/>
      <c r="J170" s="182">
        <f>BK170</f>
        <v>0</v>
      </c>
      <c r="K170" s="168"/>
      <c r="L170" s="173"/>
      <c r="M170" s="174"/>
      <c r="N170" s="175"/>
      <c r="O170" s="175"/>
      <c r="P170" s="176">
        <f>SUM(P171:P173)</f>
        <v>0</v>
      </c>
      <c r="Q170" s="175"/>
      <c r="R170" s="176">
        <f>SUM(R171:R173)</f>
        <v>0.00042</v>
      </c>
      <c r="S170" s="175"/>
      <c r="T170" s="177">
        <f>SUM(T171:T173)</f>
        <v>0</v>
      </c>
      <c r="AR170" s="178" t="s">
        <v>134</v>
      </c>
      <c r="AT170" s="179" t="s">
        <v>72</v>
      </c>
      <c r="AU170" s="179" t="s">
        <v>81</v>
      </c>
      <c r="AY170" s="178" t="s">
        <v>126</v>
      </c>
      <c r="BK170" s="180">
        <f>SUM(BK171:BK173)</f>
        <v>0</v>
      </c>
    </row>
    <row r="171" spans="1:65" s="2" customFormat="1" ht="16.5" customHeight="1">
      <c r="A171" s="34"/>
      <c r="B171" s="35"/>
      <c r="C171" s="183" t="s">
        <v>197</v>
      </c>
      <c r="D171" s="183" t="s">
        <v>129</v>
      </c>
      <c r="E171" s="184" t="s">
        <v>198</v>
      </c>
      <c r="F171" s="185" t="s">
        <v>199</v>
      </c>
      <c r="G171" s="186" t="s">
        <v>132</v>
      </c>
      <c r="H171" s="187">
        <v>1</v>
      </c>
      <c r="I171" s="188"/>
      <c r="J171" s="189">
        <f>ROUND(I171*H171,2)</f>
        <v>0</v>
      </c>
      <c r="K171" s="190"/>
      <c r="L171" s="39"/>
      <c r="M171" s="191" t="s">
        <v>1</v>
      </c>
      <c r="N171" s="192" t="s">
        <v>39</v>
      </c>
      <c r="O171" s="71"/>
      <c r="P171" s="193">
        <f>O171*H171</f>
        <v>0</v>
      </c>
      <c r="Q171" s="193">
        <v>0</v>
      </c>
      <c r="R171" s="193">
        <f>Q171*H171</f>
        <v>0</v>
      </c>
      <c r="S171" s="193">
        <v>0</v>
      </c>
      <c r="T171" s="194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5" t="s">
        <v>200</v>
      </c>
      <c r="AT171" s="195" t="s">
        <v>129</v>
      </c>
      <c r="AU171" s="195" t="s">
        <v>134</v>
      </c>
      <c r="AY171" s="17" t="s">
        <v>126</v>
      </c>
      <c r="BE171" s="196">
        <f>IF(N171="základní",J171,0)</f>
        <v>0</v>
      </c>
      <c r="BF171" s="196">
        <f>IF(N171="snížená",J171,0)</f>
        <v>0</v>
      </c>
      <c r="BG171" s="196">
        <f>IF(N171="zákl. přenesená",J171,0)</f>
        <v>0</v>
      </c>
      <c r="BH171" s="196">
        <f>IF(N171="sníž. přenesená",J171,0)</f>
        <v>0</v>
      </c>
      <c r="BI171" s="196">
        <f>IF(N171="nulová",J171,0)</f>
        <v>0</v>
      </c>
      <c r="BJ171" s="17" t="s">
        <v>134</v>
      </c>
      <c r="BK171" s="196">
        <f>ROUND(I171*H171,2)</f>
        <v>0</v>
      </c>
      <c r="BL171" s="17" t="s">
        <v>200</v>
      </c>
      <c r="BM171" s="195" t="s">
        <v>201</v>
      </c>
    </row>
    <row r="172" spans="1:65" s="2" customFormat="1" ht="21.75" customHeight="1">
      <c r="A172" s="34"/>
      <c r="B172" s="35"/>
      <c r="C172" s="183" t="s">
        <v>8</v>
      </c>
      <c r="D172" s="183" t="s">
        <v>129</v>
      </c>
      <c r="E172" s="184" t="s">
        <v>202</v>
      </c>
      <c r="F172" s="185" t="s">
        <v>203</v>
      </c>
      <c r="G172" s="186" t="s">
        <v>204</v>
      </c>
      <c r="H172" s="187">
        <v>3</v>
      </c>
      <c r="I172" s="188"/>
      <c r="J172" s="189">
        <f>ROUND(I172*H172,2)</f>
        <v>0</v>
      </c>
      <c r="K172" s="190"/>
      <c r="L172" s="39"/>
      <c r="M172" s="191" t="s">
        <v>1</v>
      </c>
      <c r="N172" s="192" t="s">
        <v>39</v>
      </c>
      <c r="O172" s="71"/>
      <c r="P172" s="193">
        <f>O172*H172</f>
        <v>0</v>
      </c>
      <c r="Q172" s="193">
        <v>9E-05</v>
      </c>
      <c r="R172" s="193">
        <f>Q172*H172</f>
        <v>0.00027</v>
      </c>
      <c r="S172" s="193">
        <v>0</v>
      </c>
      <c r="T172" s="194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5" t="s">
        <v>200</v>
      </c>
      <c r="AT172" s="195" t="s">
        <v>129</v>
      </c>
      <c r="AU172" s="195" t="s">
        <v>134</v>
      </c>
      <c r="AY172" s="17" t="s">
        <v>126</v>
      </c>
      <c r="BE172" s="196">
        <f>IF(N172="základní",J172,0)</f>
        <v>0</v>
      </c>
      <c r="BF172" s="196">
        <f>IF(N172="snížená",J172,0)</f>
        <v>0</v>
      </c>
      <c r="BG172" s="196">
        <f>IF(N172="zákl. přenesená",J172,0)</f>
        <v>0</v>
      </c>
      <c r="BH172" s="196">
        <f>IF(N172="sníž. přenesená",J172,0)</f>
        <v>0</v>
      </c>
      <c r="BI172" s="196">
        <f>IF(N172="nulová",J172,0)</f>
        <v>0</v>
      </c>
      <c r="BJ172" s="17" t="s">
        <v>134</v>
      </c>
      <c r="BK172" s="196">
        <f>ROUND(I172*H172,2)</f>
        <v>0</v>
      </c>
      <c r="BL172" s="17" t="s">
        <v>200</v>
      </c>
      <c r="BM172" s="195" t="s">
        <v>205</v>
      </c>
    </row>
    <row r="173" spans="1:65" s="2" customFormat="1" ht="16.5" customHeight="1">
      <c r="A173" s="34"/>
      <c r="B173" s="35"/>
      <c r="C173" s="230" t="s">
        <v>206</v>
      </c>
      <c r="D173" s="230" t="s">
        <v>207</v>
      </c>
      <c r="E173" s="231" t="s">
        <v>208</v>
      </c>
      <c r="F173" s="232" t="s">
        <v>209</v>
      </c>
      <c r="G173" s="233" t="s">
        <v>132</v>
      </c>
      <c r="H173" s="234">
        <v>3</v>
      </c>
      <c r="I173" s="235"/>
      <c r="J173" s="236">
        <f>ROUND(I173*H173,2)</f>
        <v>0</v>
      </c>
      <c r="K173" s="237"/>
      <c r="L173" s="238"/>
      <c r="M173" s="239" t="s">
        <v>1</v>
      </c>
      <c r="N173" s="240" t="s">
        <v>39</v>
      </c>
      <c r="O173" s="71"/>
      <c r="P173" s="193">
        <f>O173*H173</f>
        <v>0</v>
      </c>
      <c r="Q173" s="193">
        <v>5E-05</v>
      </c>
      <c r="R173" s="193">
        <f>Q173*H173</f>
        <v>0.00015000000000000001</v>
      </c>
      <c r="S173" s="193">
        <v>0</v>
      </c>
      <c r="T173" s="194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5" t="s">
        <v>210</v>
      </c>
      <c r="AT173" s="195" t="s">
        <v>207</v>
      </c>
      <c r="AU173" s="195" t="s">
        <v>134</v>
      </c>
      <c r="AY173" s="17" t="s">
        <v>126</v>
      </c>
      <c r="BE173" s="196">
        <f>IF(N173="základní",J173,0)</f>
        <v>0</v>
      </c>
      <c r="BF173" s="196">
        <f>IF(N173="snížená",J173,0)</f>
        <v>0</v>
      </c>
      <c r="BG173" s="196">
        <f>IF(N173="zákl. přenesená",J173,0)</f>
        <v>0</v>
      </c>
      <c r="BH173" s="196">
        <f>IF(N173="sníž. přenesená",J173,0)</f>
        <v>0</v>
      </c>
      <c r="BI173" s="196">
        <f>IF(N173="nulová",J173,0)</f>
        <v>0</v>
      </c>
      <c r="BJ173" s="17" t="s">
        <v>134</v>
      </c>
      <c r="BK173" s="196">
        <f>ROUND(I173*H173,2)</f>
        <v>0</v>
      </c>
      <c r="BL173" s="17" t="s">
        <v>200</v>
      </c>
      <c r="BM173" s="195" t="s">
        <v>211</v>
      </c>
    </row>
    <row r="174" spans="2:63" s="12" customFormat="1" ht="22.95" customHeight="1">
      <c r="B174" s="167"/>
      <c r="C174" s="168"/>
      <c r="D174" s="169" t="s">
        <v>72</v>
      </c>
      <c r="E174" s="181" t="s">
        <v>212</v>
      </c>
      <c r="F174" s="181" t="s">
        <v>213</v>
      </c>
      <c r="G174" s="168"/>
      <c r="H174" s="168"/>
      <c r="I174" s="171"/>
      <c r="J174" s="182">
        <f>BK174</f>
        <v>0</v>
      </c>
      <c r="K174" s="168"/>
      <c r="L174" s="173"/>
      <c r="M174" s="174"/>
      <c r="N174" s="175"/>
      <c r="O174" s="175"/>
      <c r="P174" s="176">
        <f>P175</f>
        <v>0</v>
      </c>
      <c r="Q174" s="175"/>
      <c r="R174" s="176">
        <f>R175</f>
        <v>0</v>
      </c>
      <c r="S174" s="175"/>
      <c r="T174" s="177">
        <f>T175</f>
        <v>0</v>
      </c>
      <c r="AR174" s="178" t="s">
        <v>134</v>
      </c>
      <c r="AT174" s="179" t="s">
        <v>72</v>
      </c>
      <c r="AU174" s="179" t="s">
        <v>81</v>
      </c>
      <c r="AY174" s="178" t="s">
        <v>126</v>
      </c>
      <c r="BK174" s="180">
        <f>BK175</f>
        <v>0</v>
      </c>
    </row>
    <row r="175" spans="1:65" s="2" customFormat="1" ht="24.15" customHeight="1">
      <c r="A175" s="34"/>
      <c r="B175" s="35"/>
      <c r="C175" s="183" t="s">
        <v>214</v>
      </c>
      <c r="D175" s="183" t="s">
        <v>129</v>
      </c>
      <c r="E175" s="184" t="s">
        <v>215</v>
      </c>
      <c r="F175" s="185" t="s">
        <v>216</v>
      </c>
      <c r="G175" s="186" t="s">
        <v>132</v>
      </c>
      <c r="H175" s="187">
        <v>2</v>
      </c>
      <c r="I175" s="188"/>
      <c r="J175" s="189">
        <f>ROUND(I175*H175,2)</f>
        <v>0</v>
      </c>
      <c r="K175" s="190"/>
      <c r="L175" s="39"/>
      <c r="M175" s="191" t="s">
        <v>1</v>
      </c>
      <c r="N175" s="192" t="s">
        <v>39</v>
      </c>
      <c r="O175" s="71"/>
      <c r="P175" s="193">
        <f>O175*H175</f>
        <v>0</v>
      </c>
      <c r="Q175" s="193">
        <v>0</v>
      </c>
      <c r="R175" s="193">
        <f>Q175*H175</f>
        <v>0</v>
      </c>
      <c r="S175" s="193">
        <v>0</v>
      </c>
      <c r="T175" s="194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5" t="s">
        <v>200</v>
      </c>
      <c r="AT175" s="195" t="s">
        <v>129</v>
      </c>
      <c r="AU175" s="195" t="s">
        <v>134</v>
      </c>
      <c r="AY175" s="17" t="s">
        <v>126</v>
      </c>
      <c r="BE175" s="196">
        <f>IF(N175="základní",J175,0)</f>
        <v>0</v>
      </c>
      <c r="BF175" s="196">
        <f>IF(N175="snížená",J175,0)</f>
        <v>0</v>
      </c>
      <c r="BG175" s="196">
        <f>IF(N175="zákl. přenesená",J175,0)</f>
        <v>0</v>
      </c>
      <c r="BH175" s="196">
        <f>IF(N175="sníž. přenesená",J175,0)</f>
        <v>0</v>
      </c>
      <c r="BI175" s="196">
        <f>IF(N175="nulová",J175,0)</f>
        <v>0</v>
      </c>
      <c r="BJ175" s="17" t="s">
        <v>134</v>
      </c>
      <c r="BK175" s="196">
        <f>ROUND(I175*H175,2)</f>
        <v>0</v>
      </c>
      <c r="BL175" s="17" t="s">
        <v>200</v>
      </c>
      <c r="BM175" s="195" t="s">
        <v>217</v>
      </c>
    </row>
    <row r="176" spans="2:63" s="12" customFormat="1" ht="22.95" customHeight="1">
      <c r="B176" s="167"/>
      <c r="C176" s="168"/>
      <c r="D176" s="169" t="s">
        <v>72</v>
      </c>
      <c r="E176" s="181" t="s">
        <v>218</v>
      </c>
      <c r="F176" s="181" t="s">
        <v>219</v>
      </c>
      <c r="G176" s="168"/>
      <c r="H176" s="168"/>
      <c r="I176" s="171"/>
      <c r="J176" s="182">
        <f>BK176</f>
        <v>0</v>
      </c>
      <c r="K176" s="168"/>
      <c r="L176" s="173"/>
      <c r="M176" s="174"/>
      <c r="N176" s="175"/>
      <c r="O176" s="175"/>
      <c r="P176" s="176">
        <f>SUM(P177:P207)</f>
        <v>0</v>
      </c>
      <c r="Q176" s="175"/>
      <c r="R176" s="176">
        <f>SUM(R177:R207)</f>
        <v>0.006039999999999999</v>
      </c>
      <c r="S176" s="175"/>
      <c r="T176" s="177">
        <f>SUM(T177:T207)</f>
        <v>0.06172999999999999</v>
      </c>
      <c r="AR176" s="178" t="s">
        <v>134</v>
      </c>
      <c r="AT176" s="179" t="s">
        <v>72</v>
      </c>
      <c r="AU176" s="179" t="s">
        <v>81</v>
      </c>
      <c r="AY176" s="178" t="s">
        <v>126</v>
      </c>
      <c r="BK176" s="180">
        <f>SUM(BK177:BK207)</f>
        <v>0</v>
      </c>
    </row>
    <row r="177" spans="1:65" s="2" customFormat="1" ht="16.5" customHeight="1">
      <c r="A177" s="34"/>
      <c r="B177" s="35"/>
      <c r="C177" s="183" t="s">
        <v>220</v>
      </c>
      <c r="D177" s="183" t="s">
        <v>129</v>
      </c>
      <c r="E177" s="184" t="s">
        <v>221</v>
      </c>
      <c r="F177" s="185" t="s">
        <v>222</v>
      </c>
      <c r="G177" s="186" t="s">
        <v>132</v>
      </c>
      <c r="H177" s="187">
        <v>1</v>
      </c>
      <c r="I177" s="188"/>
      <c r="J177" s="189">
        <f>ROUND(I177*H177,2)</f>
        <v>0</v>
      </c>
      <c r="K177" s="190"/>
      <c r="L177" s="39"/>
      <c r="M177" s="191" t="s">
        <v>1</v>
      </c>
      <c r="N177" s="192" t="s">
        <v>39</v>
      </c>
      <c r="O177" s="71"/>
      <c r="P177" s="193">
        <f>O177*H177</f>
        <v>0</v>
      </c>
      <c r="Q177" s="193">
        <v>0</v>
      </c>
      <c r="R177" s="193">
        <f>Q177*H177</f>
        <v>0</v>
      </c>
      <c r="S177" s="193">
        <v>0</v>
      </c>
      <c r="T177" s="194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5" t="s">
        <v>200</v>
      </c>
      <c r="AT177" s="195" t="s">
        <v>129</v>
      </c>
      <c r="AU177" s="195" t="s">
        <v>134</v>
      </c>
      <c r="AY177" s="17" t="s">
        <v>126</v>
      </c>
      <c r="BE177" s="196">
        <f>IF(N177="základní",J177,0)</f>
        <v>0</v>
      </c>
      <c r="BF177" s="196">
        <f>IF(N177="snížená",J177,0)</f>
        <v>0</v>
      </c>
      <c r="BG177" s="196">
        <f>IF(N177="zákl. přenesená",J177,0)</f>
        <v>0</v>
      </c>
      <c r="BH177" s="196">
        <f>IF(N177="sníž. přenesená",J177,0)</f>
        <v>0</v>
      </c>
      <c r="BI177" s="196">
        <f>IF(N177="nulová",J177,0)</f>
        <v>0</v>
      </c>
      <c r="BJ177" s="17" t="s">
        <v>134</v>
      </c>
      <c r="BK177" s="196">
        <f>ROUND(I177*H177,2)</f>
        <v>0</v>
      </c>
      <c r="BL177" s="17" t="s">
        <v>200</v>
      </c>
      <c r="BM177" s="195" t="s">
        <v>223</v>
      </c>
    </row>
    <row r="178" spans="1:65" s="2" customFormat="1" ht="16.5" customHeight="1">
      <c r="A178" s="34"/>
      <c r="B178" s="35"/>
      <c r="C178" s="230" t="s">
        <v>200</v>
      </c>
      <c r="D178" s="230" t="s">
        <v>207</v>
      </c>
      <c r="E178" s="231" t="s">
        <v>224</v>
      </c>
      <c r="F178" s="232" t="s">
        <v>225</v>
      </c>
      <c r="G178" s="233" t="s">
        <v>132</v>
      </c>
      <c r="H178" s="234">
        <v>1</v>
      </c>
      <c r="I178" s="235"/>
      <c r="J178" s="236">
        <f>ROUND(I178*H178,2)</f>
        <v>0</v>
      </c>
      <c r="K178" s="237"/>
      <c r="L178" s="238"/>
      <c r="M178" s="239" t="s">
        <v>1</v>
      </c>
      <c r="N178" s="240" t="s">
        <v>39</v>
      </c>
      <c r="O178" s="71"/>
      <c r="P178" s="193">
        <f>O178*H178</f>
        <v>0</v>
      </c>
      <c r="Q178" s="193">
        <v>0.00125</v>
      </c>
      <c r="R178" s="193">
        <f>Q178*H178</f>
        <v>0.00125</v>
      </c>
      <c r="S178" s="193">
        <v>0</v>
      </c>
      <c r="T178" s="194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5" t="s">
        <v>210</v>
      </c>
      <c r="AT178" s="195" t="s">
        <v>207</v>
      </c>
      <c r="AU178" s="195" t="s">
        <v>134</v>
      </c>
      <c r="AY178" s="17" t="s">
        <v>126</v>
      </c>
      <c r="BE178" s="196">
        <f>IF(N178="základní",J178,0)</f>
        <v>0</v>
      </c>
      <c r="BF178" s="196">
        <f>IF(N178="snížená",J178,0)</f>
        <v>0</v>
      </c>
      <c r="BG178" s="196">
        <f>IF(N178="zákl. přenesená",J178,0)</f>
        <v>0</v>
      </c>
      <c r="BH178" s="196">
        <f>IF(N178="sníž. přenesená",J178,0)</f>
        <v>0</v>
      </c>
      <c r="BI178" s="196">
        <f>IF(N178="nulová",J178,0)</f>
        <v>0</v>
      </c>
      <c r="BJ178" s="17" t="s">
        <v>134</v>
      </c>
      <c r="BK178" s="196">
        <f>ROUND(I178*H178,2)</f>
        <v>0</v>
      </c>
      <c r="BL178" s="17" t="s">
        <v>200</v>
      </c>
      <c r="BM178" s="195" t="s">
        <v>226</v>
      </c>
    </row>
    <row r="179" spans="1:65" s="2" customFormat="1" ht="24.15" customHeight="1">
      <c r="A179" s="34"/>
      <c r="B179" s="35"/>
      <c r="C179" s="183" t="s">
        <v>227</v>
      </c>
      <c r="D179" s="183" t="s">
        <v>129</v>
      </c>
      <c r="E179" s="184" t="s">
        <v>228</v>
      </c>
      <c r="F179" s="185" t="s">
        <v>229</v>
      </c>
      <c r="G179" s="186" t="s">
        <v>132</v>
      </c>
      <c r="H179" s="187">
        <v>1</v>
      </c>
      <c r="I179" s="188"/>
      <c r="J179" s="189">
        <f>ROUND(I179*H179,2)</f>
        <v>0</v>
      </c>
      <c r="K179" s="190"/>
      <c r="L179" s="39"/>
      <c r="M179" s="191" t="s">
        <v>1</v>
      </c>
      <c r="N179" s="192" t="s">
        <v>39</v>
      </c>
      <c r="O179" s="71"/>
      <c r="P179" s="193">
        <f>O179*H179</f>
        <v>0</v>
      </c>
      <c r="Q179" s="193">
        <v>5E-05</v>
      </c>
      <c r="R179" s="193">
        <f>Q179*H179</f>
        <v>5E-05</v>
      </c>
      <c r="S179" s="193">
        <v>0.05601</v>
      </c>
      <c r="T179" s="194">
        <f>S179*H179</f>
        <v>0.05601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5" t="s">
        <v>200</v>
      </c>
      <c r="AT179" s="195" t="s">
        <v>129</v>
      </c>
      <c r="AU179" s="195" t="s">
        <v>134</v>
      </c>
      <c r="AY179" s="17" t="s">
        <v>126</v>
      </c>
      <c r="BE179" s="196">
        <f>IF(N179="základní",J179,0)</f>
        <v>0</v>
      </c>
      <c r="BF179" s="196">
        <f>IF(N179="snížená",J179,0)</f>
        <v>0</v>
      </c>
      <c r="BG179" s="196">
        <f>IF(N179="zákl. přenesená",J179,0)</f>
        <v>0</v>
      </c>
      <c r="BH179" s="196">
        <f>IF(N179="sníž. přenesená",J179,0)</f>
        <v>0</v>
      </c>
      <c r="BI179" s="196">
        <f>IF(N179="nulová",J179,0)</f>
        <v>0</v>
      </c>
      <c r="BJ179" s="17" t="s">
        <v>134</v>
      </c>
      <c r="BK179" s="196">
        <f>ROUND(I179*H179,2)</f>
        <v>0</v>
      </c>
      <c r="BL179" s="17" t="s">
        <v>200</v>
      </c>
      <c r="BM179" s="195" t="s">
        <v>230</v>
      </c>
    </row>
    <row r="180" spans="1:65" s="2" customFormat="1" ht="16.5" customHeight="1">
      <c r="A180" s="34"/>
      <c r="B180" s="35"/>
      <c r="C180" s="183" t="s">
        <v>231</v>
      </c>
      <c r="D180" s="183" t="s">
        <v>129</v>
      </c>
      <c r="E180" s="184" t="s">
        <v>232</v>
      </c>
      <c r="F180" s="185" t="s">
        <v>233</v>
      </c>
      <c r="G180" s="186" t="s">
        <v>204</v>
      </c>
      <c r="H180" s="187">
        <v>1</v>
      </c>
      <c r="I180" s="188"/>
      <c r="J180" s="189">
        <f>ROUND(I180*H180,2)</f>
        <v>0</v>
      </c>
      <c r="K180" s="190"/>
      <c r="L180" s="39"/>
      <c r="M180" s="191" t="s">
        <v>1</v>
      </c>
      <c r="N180" s="192" t="s">
        <v>39</v>
      </c>
      <c r="O180" s="71"/>
      <c r="P180" s="193">
        <f>O180*H180</f>
        <v>0</v>
      </c>
      <c r="Q180" s="193">
        <v>0</v>
      </c>
      <c r="R180" s="193">
        <f>Q180*H180</f>
        <v>0</v>
      </c>
      <c r="S180" s="193">
        <v>0.00156</v>
      </c>
      <c r="T180" s="194">
        <f>S180*H180</f>
        <v>0.00156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5" t="s">
        <v>200</v>
      </c>
      <c r="AT180" s="195" t="s">
        <v>129</v>
      </c>
      <c r="AU180" s="195" t="s">
        <v>134</v>
      </c>
      <c r="AY180" s="17" t="s">
        <v>126</v>
      </c>
      <c r="BE180" s="196">
        <f>IF(N180="základní",J180,0)</f>
        <v>0</v>
      </c>
      <c r="BF180" s="196">
        <f>IF(N180="snížená",J180,0)</f>
        <v>0</v>
      </c>
      <c r="BG180" s="196">
        <f>IF(N180="zákl. přenesená",J180,0)</f>
        <v>0</v>
      </c>
      <c r="BH180" s="196">
        <f>IF(N180="sníž. přenesená",J180,0)</f>
        <v>0</v>
      </c>
      <c r="BI180" s="196">
        <f>IF(N180="nulová",J180,0)</f>
        <v>0</v>
      </c>
      <c r="BJ180" s="17" t="s">
        <v>134</v>
      </c>
      <c r="BK180" s="196">
        <f>ROUND(I180*H180,2)</f>
        <v>0</v>
      </c>
      <c r="BL180" s="17" t="s">
        <v>200</v>
      </c>
      <c r="BM180" s="195" t="s">
        <v>234</v>
      </c>
    </row>
    <row r="181" spans="2:51" s="13" customFormat="1" ht="12">
      <c r="B181" s="197"/>
      <c r="C181" s="198"/>
      <c r="D181" s="199" t="s">
        <v>136</v>
      </c>
      <c r="E181" s="200" t="s">
        <v>1</v>
      </c>
      <c r="F181" s="201" t="s">
        <v>235</v>
      </c>
      <c r="G181" s="198"/>
      <c r="H181" s="200" t="s">
        <v>1</v>
      </c>
      <c r="I181" s="202"/>
      <c r="J181" s="198"/>
      <c r="K181" s="198"/>
      <c r="L181" s="203"/>
      <c r="M181" s="204"/>
      <c r="N181" s="205"/>
      <c r="O181" s="205"/>
      <c r="P181" s="205"/>
      <c r="Q181" s="205"/>
      <c r="R181" s="205"/>
      <c r="S181" s="205"/>
      <c r="T181" s="206"/>
      <c r="AT181" s="207" t="s">
        <v>136</v>
      </c>
      <c r="AU181" s="207" t="s">
        <v>134</v>
      </c>
      <c r="AV181" s="13" t="s">
        <v>81</v>
      </c>
      <c r="AW181" s="13" t="s">
        <v>31</v>
      </c>
      <c r="AX181" s="13" t="s">
        <v>73</v>
      </c>
      <c r="AY181" s="207" t="s">
        <v>126</v>
      </c>
    </row>
    <row r="182" spans="2:51" s="14" customFormat="1" ht="12">
      <c r="B182" s="208"/>
      <c r="C182" s="209"/>
      <c r="D182" s="199" t="s">
        <v>136</v>
      </c>
      <c r="E182" s="210" t="s">
        <v>1</v>
      </c>
      <c r="F182" s="211" t="s">
        <v>81</v>
      </c>
      <c r="G182" s="209"/>
      <c r="H182" s="212">
        <v>1</v>
      </c>
      <c r="I182" s="213"/>
      <c r="J182" s="209"/>
      <c r="K182" s="209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136</v>
      </c>
      <c r="AU182" s="218" t="s">
        <v>134</v>
      </c>
      <c r="AV182" s="14" t="s">
        <v>134</v>
      </c>
      <c r="AW182" s="14" t="s">
        <v>31</v>
      </c>
      <c r="AX182" s="14" t="s">
        <v>81</v>
      </c>
      <c r="AY182" s="218" t="s">
        <v>126</v>
      </c>
    </row>
    <row r="183" spans="1:65" s="2" customFormat="1" ht="16.5" customHeight="1">
      <c r="A183" s="34"/>
      <c r="B183" s="35"/>
      <c r="C183" s="183" t="s">
        <v>236</v>
      </c>
      <c r="D183" s="183" t="s">
        <v>129</v>
      </c>
      <c r="E183" s="184" t="s">
        <v>237</v>
      </c>
      <c r="F183" s="185" t="s">
        <v>238</v>
      </c>
      <c r="G183" s="186" t="s">
        <v>204</v>
      </c>
      <c r="H183" s="187">
        <v>2</v>
      </c>
      <c r="I183" s="188"/>
      <c r="J183" s="189">
        <f>ROUND(I183*H183,2)</f>
        <v>0</v>
      </c>
      <c r="K183" s="190"/>
      <c r="L183" s="39"/>
      <c r="M183" s="191" t="s">
        <v>1</v>
      </c>
      <c r="N183" s="192" t="s">
        <v>39</v>
      </c>
      <c r="O183" s="71"/>
      <c r="P183" s="193">
        <f>O183*H183</f>
        <v>0</v>
      </c>
      <c r="Q183" s="193">
        <v>0</v>
      </c>
      <c r="R183" s="193">
        <f>Q183*H183</f>
        <v>0</v>
      </c>
      <c r="S183" s="193">
        <v>0.00086</v>
      </c>
      <c r="T183" s="194">
        <f>S183*H183</f>
        <v>0.00172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5" t="s">
        <v>200</v>
      </c>
      <c r="AT183" s="195" t="s">
        <v>129</v>
      </c>
      <c r="AU183" s="195" t="s">
        <v>134</v>
      </c>
      <c r="AY183" s="17" t="s">
        <v>126</v>
      </c>
      <c r="BE183" s="196">
        <f>IF(N183="základní",J183,0)</f>
        <v>0</v>
      </c>
      <c r="BF183" s="196">
        <f>IF(N183="snížená",J183,0)</f>
        <v>0</v>
      </c>
      <c r="BG183" s="196">
        <f>IF(N183="zákl. přenesená",J183,0)</f>
        <v>0</v>
      </c>
      <c r="BH183" s="196">
        <f>IF(N183="sníž. přenesená",J183,0)</f>
        <v>0</v>
      </c>
      <c r="BI183" s="196">
        <f>IF(N183="nulová",J183,0)</f>
        <v>0</v>
      </c>
      <c r="BJ183" s="17" t="s">
        <v>134</v>
      </c>
      <c r="BK183" s="196">
        <f>ROUND(I183*H183,2)</f>
        <v>0</v>
      </c>
      <c r="BL183" s="17" t="s">
        <v>200</v>
      </c>
      <c r="BM183" s="195" t="s">
        <v>239</v>
      </c>
    </row>
    <row r="184" spans="2:51" s="13" customFormat="1" ht="12">
      <c r="B184" s="197"/>
      <c r="C184" s="198"/>
      <c r="D184" s="199" t="s">
        <v>136</v>
      </c>
      <c r="E184" s="200" t="s">
        <v>1</v>
      </c>
      <c r="F184" s="201" t="s">
        <v>151</v>
      </c>
      <c r="G184" s="198"/>
      <c r="H184" s="200" t="s">
        <v>1</v>
      </c>
      <c r="I184" s="202"/>
      <c r="J184" s="198"/>
      <c r="K184" s="198"/>
      <c r="L184" s="203"/>
      <c r="M184" s="204"/>
      <c r="N184" s="205"/>
      <c r="O184" s="205"/>
      <c r="P184" s="205"/>
      <c r="Q184" s="205"/>
      <c r="R184" s="205"/>
      <c r="S184" s="205"/>
      <c r="T184" s="206"/>
      <c r="AT184" s="207" t="s">
        <v>136</v>
      </c>
      <c r="AU184" s="207" t="s">
        <v>134</v>
      </c>
      <c r="AV184" s="13" t="s">
        <v>81</v>
      </c>
      <c r="AW184" s="13" t="s">
        <v>31</v>
      </c>
      <c r="AX184" s="13" t="s">
        <v>73</v>
      </c>
      <c r="AY184" s="207" t="s">
        <v>126</v>
      </c>
    </row>
    <row r="185" spans="2:51" s="14" customFormat="1" ht="12">
      <c r="B185" s="208"/>
      <c r="C185" s="209"/>
      <c r="D185" s="199" t="s">
        <v>136</v>
      </c>
      <c r="E185" s="210" t="s">
        <v>1</v>
      </c>
      <c r="F185" s="211" t="s">
        <v>81</v>
      </c>
      <c r="G185" s="209"/>
      <c r="H185" s="212">
        <v>1</v>
      </c>
      <c r="I185" s="213"/>
      <c r="J185" s="209"/>
      <c r="K185" s="209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136</v>
      </c>
      <c r="AU185" s="218" t="s">
        <v>134</v>
      </c>
      <c r="AV185" s="14" t="s">
        <v>134</v>
      </c>
      <c r="AW185" s="14" t="s">
        <v>31</v>
      </c>
      <c r="AX185" s="14" t="s">
        <v>73</v>
      </c>
      <c r="AY185" s="218" t="s">
        <v>126</v>
      </c>
    </row>
    <row r="186" spans="2:51" s="13" customFormat="1" ht="12">
      <c r="B186" s="197"/>
      <c r="C186" s="198"/>
      <c r="D186" s="199" t="s">
        <v>136</v>
      </c>
      <c r="E186" s="200" t="s">
        <v>1</v>
      </c>
      <c r="F186" s="201" t="s">
        <v>149</v>
      </c>
      <c r="G186" s="198"/>
      <c r="H186" s="200" t="s">
        <v>1</v>
      </c>
      <c r="I186" s="202"/>
      <c r="J186" s="198"/>
      <c r="K186" s="198"/>
      <c r="L186" s="203"/>
      <c r="M186" s="204"/>
      <c r="N186" s="205"/>
      <c r="O186" s="205"/>
      <c r="P186" s="205"/>
      <c r="Q186" s="205"/>
      <c r="R186" s="205"/>
      <c r="S186" s="205"/>
      <c r="T186" s="206"/>
      <c r="AT186" s="207" t="s">
        <v>136</v>
      </c>
      <c r="AU186" s="207" t="s">
        <v>134</v>
      </c>
      <c r="AV186" s="13" t="s">
        <v>81</v>
      </c>
      <c r="AW186" s="13" t="s">
        <v>31</v>
      </c>
      <c r="AX186" s="13" t="s">
        <v>73</v>
      </c>
      <c r="AY186" s="207" t="s">
        <v>126</v>
      </c>
    </row>
    <row r="187" spans="2:51" s="14" customFormat="1" ht="12">
      <c r="B187" s="208"/>
      <c r="C187" s="209"/>
      <c r="D187" s="199" t="s">
        <v>136</v>
      </c>
      <c r="E187" s="210" t="s">
        <v>1</v>
      </c>
      <c r="F187" s="211" t="s">
        <v>81</v>
      </c>
      <c r="G187" s="209"/>
      <c r="H187" s="212">
        <v>1</v>
      </c>
      <c r="I187" s="213"/>
      <c r="J187" s="209"/>
      <c r="K187" s="209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136</v>
      </c>
      <c r="AU187" s="218" t="s">
        <v>134</v>
      </c>
      <c r="AV187" s="14" t="s">
        <v>134</v>
      </c>
      <c r="AW187" s="14" t="s">
        <v>31</v>
      </c>
      <c r="AX187" s="14" t="s">
        <v>73</v>
      </c>
      <c r="AY187" s="218" t="s">
        <v>126</v>
      </c>
    </row>
    <row r="188" spans="2:51" s="15" customFormat="1" ht="12">
      <c r="B188" s="219"/>
      <c r="C188" s="220"/>
      <c r="D188" s="199" t="s">
        <v>136</v>
      </c>
      <c r="E188" s="221" t="s">
        <v>1</v>
      </c>
      <c r="F188" s="222" t="s">
        <v>155</v>
      </c>
      <c r="G188" s="220"/>
      <c r="H188" s="223">
        <v>2</v>
      </c>
      <c r="I188" s="224"/>
      <c r="J188" s="220"/>
      <c r="K188" s="220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136</v>
      </c>
      <c r="AU188" s="229" t="s">
        <v>134</v>
      </c>
      <c r="AV188" s="15" t="s">
        <v>133</v>
      </c>
      <c r="AW188" s="15" t="s">
        <v>31</v>
      </c>
      <c r="AX188" s="15" t="s">
        <v>81</v>
      </c>
      <c r="AY188" s="229" t="s">
        <v>126</v>
      </c>
    </row>
    <row r="189" spans="1:65" s="2" customFormat="1" ht="24.15" customHeight="1">
      <c r="A189" s="34"/>
      <c r="B189" s="35"/>
      <c r="C189" s="183" t="s">
        <v>240</v>
      </c>
      <c r="D189" s="183" t="s">
        <v>129</v>
      </c>
      <c r="E189" s="184" t="s">
        <v>241</v>
      </c>
      <c r="F189" s="185" t="s">
        <v>242</v>
      </c>
      <c r="G189" s="186" t="s">
        <v>132</v>
      </c>
      <c r="H189" s="187">
        <v>1</v>
      </c>
      <c r="I189" s="188"/>
      <c r="J189" s="189">
        <f>ROUND(I189*H189,2)</f>
        <v>0</v>
      </c>
      <c r="K189" s="190"/>
      <c r="L189" s="39"/>
      <c r="M189" s="191" t="s">
        <v>1</v>
      </c>
      <c r="N189" s="192" t="s">
        <v>39</v>
      </c>
      <c r="O189" s="71"/>
      <c r="P189" s="193">
        <f>O189*H189</f>
        <v>0</v>
      </c>
      <c r="Q189" s="193">
        <v>4E-05</v>
      </c>
      <c r="R189" s="193">
        <f>Q189*H189</f>
        <v>4E-05</v>
      </c>
      <c r="S189" s="193">
        <v>0</v>
      </c>
      <c r="T189" s="194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5" t="s">
        <v>200</v>
      </c>
      <c r="AT189" s="195" t="s">
        <v>129</v>
      </c>
      <c r="AU189" s="195" t="s">
        <v>134</v>
      </c>
      <c r="AY189" s="17" t="s">
        <v>126</v>
      </c>
      <c r="BE189" s="196">
        <f>IF(N189="základní",J189,0)</f>
        <v>0</v>
      </c>
      <c r="BF189" s="196">
        <f>IF(N189="snížená",J189,0)</f>
        <v>0</v>
      </c>
      <c r="BG189" s="196">
        <f>IF(N189="zákl. přenesená",J189,0)</f>
        <v>0</v>
      </c>
      <c r="BH189" s="196">
        <f>IF(N189="sníž. přenesená",J189,0)</f>
        <v>0</v>
      </c>
      <c r="BI189" s="196">
        <f>IF(N189="nulová",J189,0)</f>
        <v>0</v>
      </c>
      <c r="BJ189" s="17" t="s">
        <v>134</v>
      </c>
      <c r="BK189" s="196">
        <f>ROUND(I189*H189,2)</f>
        <v>0</v>
      </c>
      <c r="BL189" s="17" t="s">
        <v>200</v>
      </c>
      <c r="BM189" s="195" t="s">
        <v>243</v>
      </c>
    </row>
    <row r="190" spans="2:51" s="13" customFormat="1" ht="12">
      <c r="B190" s="197"/>
      <c r="C190" s="198"/>
      <c r="D190" s="199" t="s">
        <v>136</v>
      </c>
      <c r="E190" s="200" t="s">
        <v>1</v>
      </c>
      <c r="F190" s="201" t="s">
        <v>244</v>
      </c>
      <c r="G190" s="198"/>
      <c r="H190" s="200" t="s">
        <v>1</v>
      </c>
      <c r="I190" s="202"/>
      <c r="J190" s="198"/>
      <c r="K190" s="198"/>
      <c r="L190" s="203"/>
      <c r="M190" s="204"/>
      <c r="N190" s="205"/>
      <c r="O190" s="205"/>
      <c r="P190" s="205"/>
      <c r="Q190" s="205"/>
      <c r="R190" s="205"/>
      <c r="S190" s="205"/>
      <c r="T190" s="206"/>
      <c r="AT190" s="207" t="s">
        <v>136</v>
      </c>
      <c r="AU190" s="207" t="s">
        <v>134</v>
      </c>
      <c r="AV190" s="13" t="s">
        <v>81</v>
      </c>
      <c r="AW190" s="13" t="s">
        <v>31</v>
      </c>
      <c r="AX190" s="13" t="s">
        <v>73</v>
      </c>
      <c r="AY190" s="207" t="s">
        <v>126</v>
      </c>
    </row>
    <row r="191" spans="2:51" s="14" customFormat="1" ht="12">
      <c r="B191" s="208"/>
      <c r="C191" s="209"/>
      <c r="D191" s="199" t="s">
        <v>136</v>
      </c>
      <c r="E191" s="210" t="s">
        <v>1</v>
      </c>
      <c r="F191" s="211" t="s">
        <v>81</v>
      </c>
      <c r="G191" s="209"/>
      <c r="H191" s="212">
        <v>1</v>
      </c>
      <c r="I191" s="213"/>
      <c r="J191" s="209"/>
      <c r="K191" s="209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136</v>
      </c>
      <c r="AU191" s="218" t="s">
        <v>134</v>
      </c>
      <c r="AV191" s="14" t="s">
        <v>134</v>
      </c>
      <c r="AW191" s="14" t="s">
        <v>31</v>
      </c>
      <c r="AX191" s="14" t="s">
        <v>81</v>
      </c>
      <c r="AY191" s="218" t="s">
        <v>126</v>
      </c>
    </row>
    <row r="192" spans="1:65" s="2" customFormat="1" ht="16.5" customHeight="1">
      <c r="A192" s="34"/>
      <c r="B192" s="35"/>
      <c r="C192" s="230" t="s">
        <v>7</v>
      </c>
      <c r="D192" s="230" t="s">
        <v>207</v>
      </c>
      <c r="E192" s="231" t="s">
        <v>245</v>
      </c>
      <c r="F192" s="232" t="s">
        <v>246</v>
      </c>
      <c r="G192" s="233" t="s">
        <v>132</v>
      </c>
      <c r="H192" s="234">
        <v>1</v>
      </c>
      <c r="I192" s="235"/>
      <c r="J192" s="236">
        <f>ROUND(I192*H192,2)</f>
        <v>0</v>
      </c>
      <c r="K192" s="237"/>
      <c r="L192" s="238"/>
      <c r="M192" s="239" t="s">
        <v>1</v>
      </c>
      <c r="N192" s="240" t="s">
        <v>39</v>
      </c>
      <c r="O192" s="71"/>
      <c r="P192" s="193">
        <f>O192*H192</f>
        <v>0</v>
      </c>
      <c r="Q192" s="193">
        <v>0.00147</v>
      </c>
      <c r="R192" s="193">
        <f>Q192*H192</f>
        <v>0.00147</v>
      </c>
      <c r="S192" s="193">
        <v>0</v>
      </c>
      <c r="T192" s="194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5" t="s">
        <v>210</v>
      </c>
      <c r="AT192" s="195" t="s">
        <v>207</v>
      </c>
      <c r="AU192" s="195" t="s">
        <v>134</v>
      </c>
      <c r="AY192" s="17" t="s">
        <v>126</v>
      </c>
      <c r="BE192" s="196">
        <f>IF(N192="základní",J192,0)</f>
        <v>0</v>
      </c>
      <c r="BF192" s="196">
        <f>IF(N192="snížená",J192,0)</f>
        <v>0</v>
      </c>
      <c r="BG192" s="196">
        <f>IF(N192="zákl. přenesená",J192,0)</f>
        <v>0</v>
      </c>
      <c r="BH192" s="196">
        <f>IF(N192="sníž. přenesená",J192,0)</f>
        <v>0</v>
      </c>
      <c r="BI192" s="196">
        <f>IF(N192="nulová",J192,0)</f>
        <v>0</v>
      </c>
      <c r="BJ192" s="17" t="s">
        <v>134</v>
      </c>
      <c r="BK192" s="196">
        <f>ROUND(I192*H192,2)</f>
        <v>0</v>
      </c>
      <c r="BL192" s="17" t="s">
        <v>200</v>
      </c>
      <c r="BM192" s="195" t="s">
        <v>247</v>
      </c>
    </row>
    <row r="193" spans="1:65" s="2" customFormat="1" ht="24.15" customHeight="1">
      <c r="A193" s="34"/>
      <c r="B193" s="35"/>
      <c r="C193" s="183" t="s">
        <v>248</v>
      </c>
      <c r="D193" s="183" t="s">
        <v>129</v>
      </c>
      <c r="E193" s="184" t="s">
        <v>249</v>
      </c>
      <c r="F193" s="185" t="s">
        <v>250</v>
      </c>
      <c r="G193" s="186" t="s">
        <v>132</v>
      </c>
      <c r="H193" s="187">
        <v>1</v>
      </c>
      <c r="I193" s="188"/>
      <c r="J193" s="189">
        <f>ROUND(I193*H193,2)</f>
        <v>0</v>
      </c>
      <c r="K193" s="190"/>
      <c r="L193" s="39"/>
      <c r="M193" s="191" t="s">
        <v>1</v>
      </c>
      <c r="N193" s="192" t="s">
        <v>39</v>
      </c>
      <c r="O193" s="71"/>
      <c r="P193" s="193">
        <f>O193*H193</f>
        <v>0</v>
      </c>
      <c r="Q193" s="193">
        <v>0.00012</v>
      </c>
      <c r="R193" s="193">
        <f>Q193*H193</f>
        <v>0.00012</v>
      </c>
      <c r="S193" s="193">
        <v>0</v>
      </c>
      <c r="T193" s="194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5" t="s">
        <v>200</v>
      </c>
      <c r="AT193" s="195" t="s">
        <v>129</v>
      </c>
      <c r="AU193" s="195" t="s">
        <v>134</v>
      </c>
      <c r="AY193" s="17" t="s">
        <v>126</v>
      </c>
      <c r="BE193" s="196">
        <f>IF(N193="základní",J193,0)</f>
        <v>0</v>
      </c>
      <c r="BF193" s="196">
        <f>IF(N193="snížená",J193,0)</f>
        <v>0</v>
      </c>
      <c r="BG193" s="196">
        <f>IF(N193="zákl. přenesená",J193,0)</f>
        <v>0</v>
      </c>
      <c r="BH193" s="196">
        <f>IF(N193="sníž. přenesená",J193,0)</f>
        <v>0</v>
      </c>
      <c r="BI193" s="196">
        <f>IF(N193="nulová",J193,0)</f>
        <v>0</v>
      </c>
      <c r="BJ193" s="17" t="s">
        <v>134</v>
      </c>
      <c r="BK193" s="196">
        <f>ROUND(I193*H193,2)</f>
        <v>0</v>
      </c>
      <c r="BL193" s="17" t="s">
        <v>200</v>
      </c>
      <c r="BM193" s="195" t="s">
        <v>251</v>
      </c>
    </row>
    <row r="194" spans="1:65" s="2" customFormat="1" ht="16.5" customHeight="1">
      <c r="A194" s="34"/>
      <c r="B194" s="35"/>
      <c r="C194" s="230" t="s">
        <v>252</v>
      </c>
      <c r="D194" s="230" t="s">
        <v>207</v>
      </c>
      <c r="E194" s="231" t="s">
        <v>253</v>
      </c>
      <c r="F194" s="232" t="s">
        <v>254</v>
      </c>
      <c r="G194" s="233" t="s">
        <v>132</v>
      </c>
      <c r="H194" s="234">
        <v>1</v>
      </c>
      <c r="I194" s="235"/>
      <c r="J194" s="236">
        <f>ROUND(I194*H194,2)</f>
        <v>0</v>
      </c>
      <c r="K194" s="237"/>
      <c r="L194" s="238"/>
      <c r="M194" s="239" t="s">
        <v>1</v>
      </c>
      <c r="N194" s="240" t="s">
        <v>39</v>
      </c>
      <c r="O194" s="71"/>
      <c r="P194" s="193">
        <f>O194*H194</f>
        <v>0</v>
      </c>
      <c r="Q194" s="193">
        <v>0.0018</v>
      </c>
      <c r="R194" s="193">
        <f>Q194*H194</f>
        <v>0.0018</v>
      </c>
      <c r="S194" s="193">
        <v>0</v>
      </c>
      <c r="T194" s="194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5" t="s">
        <v>210</v>
      </c>
      <c r="AT194" s="195" t="s">
        <v>207</v>
      </c>
      <c r="AU194" s="195" t="s">
        <v>134</v>
      </c>
      <c r="AY194" s="17" t="s">
        <v>126</v>
      </c>
      <c r="BE194" s="196">
        <f>IF(N194="základní",J194,0)</f>
        <v>0</v>
      </c>
      <c r="BF194" s="196">
        <f>IF(N194="snížená",J194,0)</f>
        <v>0</v>
      </c>
      <c r="BG194" s="196">
        <f>IF(N194="zákl. přenesená",J194,0)</f>
        <v>0</v>
      </c>
      <c r="BH194" s="196">
        <f>IF(N194="sníž. přenesená",J194,0)</f>
        <v>0</v>
      </c>
      <c r="BI194" s="196">
        <f>IF(N194="nulová",J194,0)</f>
        <v>0</v>
      </c>
      <c r="BJ194" s="17" t="s">
        <v>134</v>
      </c>
      <c r="BK194" s="196">
        <f>ROUND(I194*H194,2)</f>
        <v>0</v>
      </c>
      <c r="BL194" s="17" t="s">
        <v>200</v>
      </c>
      <c r="BM194" s="195" t="s">
        <v>255</v>
      </c>
    </row>
    <row r="195" spans="1:65" s="2" customFormat="1" ht="16.5" customHeight="1">
      <c r="A195" s="34"/>
      <c r="B195" s="35"/>
      <c r="C195" s="230" t="s">
        <v>256</v>
      </c>
      <c r="D195" s="230" t="s">
        <v>207</v>
      </c>
      <c r="E195" s="231" t="s">
        <v>257</v>
      </c>
      <c r="F195" s="232" t="s">
        <v>258</v>
      </c>
      <c r="G195" s="233" t="s">
        <v>259</v>
      </c>
      <c r="H195" s="234">
        <v>1</v>
      </c>
      <c r="I195" s="235"/>
      <c r="J195" s="236">
        <f>ROUND(I195*H195,2)</f>
        <v>0</v>
      </c>
      <c r="K195" s="237"/>
      <c r="L195" s="238"/>
      <c r="M195" s="239" t="s">
        <v>1</v>
      </c>
      <c r="N195" s="240" t="s">
        <v>39</v>
      </c>
      <c r="O195" s="71"/>
      <c r="P195" s="193">
        <f>O195*H195</f>
        <v>0</v>
      </c>
      <c r="Q195" s="193">
        <v>0.00098</v>
      </c>
      <c r="R195" s="193">
        <f>Q195*H195</f>
        <v>0.00098</v>
      </c>
      <c r="S195" s="193">
        <v>0</v>
      </c>
      <c r="T195" s="194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5" t="s">
        <v>210</v>
      </c>
      <c r="AT195" s="195" t="s">
        <v>207</v>
      </c>
      <c r="AU195" s="195" t="s">
        <v>134</v>
      </c>
      <c r="AY195" s="17" t="s">
        <v>126</v>
      </c>
      <c r="BE195" s="196">
        <f>IF(N195="základní",J195,0)</f>
        <v>0</v>
      </c>
      <c r="BF195" s="196">
        <f>IF(N195="snížená",J195,0)</f>
        <v>0</v>
      </c>
      <c r="BG195" s="196">
        <f>IF(N195="zákl. přenesená",J195,0)</f>
        <v>0</v>
      </c>
      <c r="BH195" s="196">
        <f>IF(N195="sníž. přenesená",J195,0)</f>
        <v>0</v>
      </c>
      <c r="BI195" s="196">
        <f>IF(N195="nulová",J195,0)</f>
        <v>0</v>
      </c>
      <c r="BJ195" s="17" t="s">
        <v>134</v>
      </c>
      <c r="BK195" s="196">
        <f>ROUND(I195*H195,2)</f>
        <v>0</v>
      </c>
      <c r="BL195" s="17" t="s">
        <v>200</v>
      </c>
      <c r="BM195" s="195" t="s">
        <v>260</v>
      </c>
    </row>
    <row r="196" spans="1:65" s="2" customFormat="1" ht="16.5" customHeight="1">
      <c r="A196" s="34"/>
      <c r="B196" s="35"/>
      <c r="C196" s="183" t="s">
        <v>261</v>
      </c>
      <c r="D196" s="183" t="s">
        <v>129</v>
      </c>
      <c r="E196" s="184" t="s">
        <v>262</v>
      </c>
      <c r="F196" s="185" t="s">
        <v>263</v>
      </c>
      <c r="G196" s="186" t="s">
        <v>132</v>
      </c>
      <c r="H196" s="187">
        <v>2</v>
      </c>
      <c r="I196" s="188"/>
      <c r="J196" s="189">
        <f>ROUND(I196*H196,2)</f>
        <v>0</v>
      </c>
      <c r="K196" s="190"/>
      <c r="L196" s="39"/>
      <c r="M196" s="191" t="s">
        <v>1</v>
      </c>
      <c r="N196" s="192" t="s">
        <v>39</v>
      </c>
      <c r="O196" s="71"/>
      <c r="P196" s="193">
        <f>O196*H196</f>
        <v>0</v>
      </c>
      <c r="Q196" s="193">
        <v>0</v>
      </c>
      <c r="R196" s="193">
        <f>Q196*H196</f>
        <v>0</v>
      </c>
      <c r="S196" s="193">
        <v>0.00122</v>
      </c>
      <c r="T196" s="194">
        <f>S196*H196</f>
        <v>0.00244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5" t="s">
        <v>200</v>
      </c>
      <c r="AT196" s="195" t="s">
        <v>129</v>
      </c>
      <c r="AU196" s="195" t="s">
        <v>134</v>
      </c>
      <c r="AY196" s="17" t="s">
        <v>126</v>
      </c>
      <c r="BE196" s="196">
        <f>IF(N196="základní",J196,0)</f>
        <v>0</v>
      </c>
      <c r="BF196" s="196">
        <f>IF(N196="snížená",J196,0)</f>
        <v>0</v>
      </c>
      <c r="BG196" s="196">
        <f>IF(N196="zákl. přenesená",J196,0)</f>
        <v>0</v>
      </c>
      <c r="BH196" s="196">
        <f>IF(N196="sníž. přenesená",J196,0)</f>
        <v>0</v>
      </c>
      <c r="BI196" s="196">
        <f>IF(N196="nulová",J196,0)</f>
        <v>0</v>
      </c>
      <c r="BJ196" s="17" t="s">
        <v>134</v>
      </c>
      <c r="BK196" s="196">
        <f>ROUND(I196*H196,2)</f>
        <v>0</v>
      </c>
      <c r="BL196" s="17" t="s">
        <v>200</v>
      </c>
      <c r="BM196" s="195" t="s">
        <v>264</v>
      </c>
    </row>
    <row r="197" spans="2:51" s="13" customFormat="1" ht="12">
      <c r="B197" s="197"/>
      <c r="C197" s="198"/>
      <c r="D197" s="199" t="s">
        <v>136</v>
      </c>
      <c r="E197" s="200" t="s">
        <v>1</v>
      </c>
      <c r="F197" s="201" t="s">
        <v>265</v>
      </c>
      <c r="G197" s="198"/>
      <c r="H197" s="200" t="s">
        <v>1</v>
      </c>
      <c r="I197" s="202"/>
      <c r="J197" s="198"/>
      <c r="K197" s="198"/>
      <c r="L197" s="203"/>
      <c r="M197" s="204"/>
      <c r="N197" s="205"/>
      <c r="O197" s="205"/>
      <c r="P197" s="205"/>
      <c r="Q197" s="205"/>
      <c r="R197" s="205"/>
      <c r="S197" s="205"/>
      <c r="T197" s="206"/>
      <c r="AT197" s="207" t="s">
        <v>136</v>
      </c>
      <c r="AU197" s="207" t="s">
        <v>134</v>
      </c>
      <c r="AV197" s="13" t="s">
        <v>81</v>
      </c>
      <c r="AW197" s="13" t="s">
        <v>31</v>
      </c>
      <c r="AX197" s="13" t="s">
        <v>73</v>
      </c>
      <c r="AY197" s="207" t="s">
        <v>126</v>
      </c>
    </row>
    <row r="198" spans="2:51" s="14" customFormat="1" ht="12">
      <c r="B198" s="208"/>
      <c r="C198" s="209"/>
      <c r="D198" s="199" t="s">
        <v>136</v>
      </c>
      <c r="E198" s="210" t="s">
        <v>1</v>
      </c>
      <c r="F198" s="211" t="s">
        <v>81</v>
      </c>
      <c r="G198" s="209"/>
      <c r="H198" s="212">
        <v>1</v>
      </c>
      <c r="I198" s="213"/>
      <c r="J198" s="209"/>
      <c r="K198" s="209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136</v>
      </c>
      <c r="AU198" s="218" t="s">
        <v>134</v>
      </c>
      <c r="AV198" s="14" t="s">
        <v>134</v>
      </c>
      <c r="AW198" s="14" t="s">
        <v>31</v>
      </c>
      <c r="AX198" s="14" t="s">
        <v>73</v>
      </c>
      <c r="AY198" s="218" t="s">
        <v>126</v>
      </c>
    </row>
    <row r="199" spans="2:51" s="13" customFormat="1" ht="12">
      <c r="B199" s="197"/>
      <c r="C199" s="198"/>
      <c r="D199" s="199" t="s">
        <v>136</v>
      </c>
      <c r="E199" s="200" t="s">
        <v>1</v>
      </c>
      <c r="F199" s="201" t="s">
        <v>244</v>
      </c>
      <c r="G199" s="198"/>
      <c r="H199" s="200" t="s">
        <v>1</v>
      </c>
      <c r="I199" s="202"/>
      <c r="J199" s="198"/>
      <c r="K199" s="198"/>
      <c r="L199" s="203"/>
      <c r="M199" s="204"/>
      <c r="N199" s="205"/>
      <c r="O199" s="205"/>
      <c r="P199" s="205"/>
      <c r="Q199" s="205"/>
      <c r="R199" s="205"/>
      <c r="S199" s="205"/>
      <c r="T199" s="206"/>
      <c r="AT199" s="207" t="s">
        <v>136</v>
      </c>
      <c r="AU199" s="207" t="s">
        <v>134</v>
      </c>
      <c r="AV199" s="13" t="s">
        <v>81</v>
      </c>
      <c r="AW199" s="13" t="s">
        <v>31</v>
      </c>
      <c r="AX199" s="13" t="s">
        <v>73</v>
      </c>
      <c r="AY199" s="207" t="s">
        <v>126</v>
      </c>
    </row>
    <row r="200" spans="2:51" s="14" customFormat="1" ht="12">
      <c r="B200" s="208"/>
      <c r="C200" s="209"/>
      <c r="D200" s="199" t="s">
        <v>136</v>
      </c>
      <c r="E200" s="210" t="s">
        <v>1</v>
      </c>
      <c r="F200" s="211" t="s">
        <v>81</v>
      </c>
      <c r="G200" s="209"/>
      <c r="H200" s="212">
        <v>1</v>
      </c>
      <c r="I200" s="213"/>
      <c r="J200" s="209"/>
      <c r="K200" s="209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136</v>
      </c>
      <c r="AU200" s="218" t="s">
        <v>134</v>
      </c>
      <c r="AV200" s="14" t="s">
        <v>134</v>
      </c>
      <c r="AW200" s="14" t="s">
        <v>31</v>
      </c>
      <c r="AX200" s="14" t="s">
        <v>73</v>
      </c>
      <c r="AY200" s="218" t="s">
        <v>126</v>
      </c>
    </row>
    <row r="201" spans="2:51" s="15" customFormat="1" ht="12">
      <c r="B201" s="219"/>
      <c r="C201" s="220"/>
      <c r="D201" s="199" t="s">
        <v>136</v>
      </c>
      <c r="E201" s="221" t="s">
        <v>1</v>
      </c>
      <c r="F201" s="222" t="s">
        <v>155</v>
      </c>
      <c r="G201" s="220"/>
      <c r="H201" s="223">
        <v>2</v>
      </c>
      <c r="I201" s="224"/>
      <c r="J201" s="220"/>
      <c r="K201" s="220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136</v>
      </c>
      <c r="AU201" s="229" t="s">
        <v>134</v>
      </c>
      <c r="AV201" s="15" t="s">
        <v>133</v>
      </c>
      <c r="AW201" s="15" t="s">
        <v>31</v>
      </c>
      <c r="AX201" s="15" t="s">
        <v>81</v>
      </c>
      <c r="AY201" s="229" t="s">
        <v>126</v>
      </c>
    </row>
    <row r="202" spans="1:65" s="2" customFormat="1" ht="21.75" customHeight="1">
      <c r="A202" s="34"/>
      <c r="B202" s="35"/>
      <c r="C202" s="183" t="s">
        <v>266</v>
      </c>
      <c r="D202" s="183" t="s">
        <v>129</v>
      </c>
      <c r="E202" s="184" t="s">
        <v>267</v>
      </c>
      <c r="F202" s="185" t="s">
        <v>268</v>
      </c>
      <c r="G202" s="186" t="s">
        <v>132</v>
      </c>
      <c r="H202" s="187">
        <v>1</v>
      </c>
      <c r="I202" s="188"/>
      <c r="J202" s="189">
        <f>ROUND(I202*H202,2)</f>
        <v>0</v>
      </c>
      <c r="K202" s="190"/>
      <c r="L202" s="39"/>
      <c r="M202" s="191" t="s">
        <v>1</v>
      </c>
      <c r="N202" s="192" t="s">
        <v>39</v>
      </c>
      <c r="O202" s="71"/>
      <c r="P202" s="193">
        <f>O202*H202</f>
        <v>0</v>
      </c>
      <c r="Q202" s="193">
        <v>0.00015</v>
      </c>
      <c r="R202" s="193">
        <f>Q202*H202</f>
        <v>0.00015</v>
      </c>
      <c r="S202" s="193">
        <v>0</v>
      </c>
      <c r="T202" s="194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5" t="s">
        <v>200</v>
      </c>
      <c r="AT202" s="195" t="s">
        <v>129</v>
      </c>
      <c r="AU202" s="195" t="s">
        <v>134</v>
      </c>
      <c r="AY202" s="17" t="s">
        <v>126</v>
      </c>
      <c r="BE202" s="196">
        <f>IF(N202="základní",J202,0)</f>
        <v>0</v>
      </c>
      <c r="BF202" s="196">
        <f>IF(N202="snížená",J202,0)</f>
        <v>0</v>
      </c>
      <c r="BG202" s="196">
        <f>IF(N202="zákl. přenesená",J202,0)</f>
        <v>0</v>
      </c>
      <c r="BH202" s="196">
        <f>IF(N202="sníž. přenesená",J202,0)</f>
        <v>0</v>
      </c>
      <c r="BI202" s="196">
        <f>IF(N202="nulová",J202,0)</f>
        <v>0</v>
      </c>
      <c r="BJ202" s="17" t="s">
        <v>134</v>
      </c>
      <c r="BK202" s="196">
        <f>ROUND(I202*H202,2)</f>
        <v>0</v>
      </c>
      <c r="BL202" s="17" t="s">
        <v>200</v>
      </c>
      <c r="BM202" s="195" t="s">
        <v>269</v>
      </c>
    </row>
    <row r="203" spans="2:51" s="13" customFormat="1" ht="12">
      <c r="B203" s="197"/>
      <c r="C203" s="198"/>
      <c r="D203" s="199" t="s">
        <v>136</v>
      </c>
      <c r="E203" s="200" t="s">
        <v>1</v>
      </c>
      <c r="F203" s="201" t="s">
        <v>244</v>
      </c>
      <c r="G203" s="198"/>
      <c r="H203" s="200" t="s">
        <v>1</v>
      </c>
      <c r="I203" s="202"/>
      <c r="J203" s="198"/>
      <c r="K203" s="198"/>
      <c r="L203" s="203"/>
      <c r="M203" s="204"/>
      <c r="N203" s="205"/>
      <c r="O203" s="205"/>
      <c r="P203" s="205"/>
      <c r="Q203" s="205"/>
      <c r="R203" s="205"/>
      <c r="S203" s="205"/>
      <c r="T203" s="206"/>
      <c r="AT203" s="207" t="s">
        <v>136</v>
      </c>
      <c r="AU203" s="207" t="s">
        <v>134</v>
      </c>
      <c r="AV203" s="13" t="s">
        <v>81</v>
      </c>
      <c r="AW203" s="13" t="s">
        <v>31</v>
      </c>
      <c r="AX203" s="13" t="s">
        <v>73</v>
      </c>
      <c r="AY203" s="207" t="s">
        <v>126</v>
      </c>
    </row>
    <row r="204" spans="2:51" s="14" customFormat="1" ht="12">
      <c r="B204" s="208"/>
      <c r="C204" s="209"/>
      <c r="D204" s="199" t="s">
        <v>136</v>
      </c>
      <c r="E204" s="210" t="s">
        <v>1</v>
      </c>
      <c r="F204" s="211" t="s">
        <v>81</v>
      </c>
      <c r="G204" s="209"/>
      <c r="H204" s="212">
        <v>1</v>
      </c>
      <c r="I204" s="213"/>
      <c r="J204" s="209"/>
      <c r="K204" s="209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136</v>
      </c>
      <c r="AU204" s="218" t="s">
        <v>134</v>
      </c>
      <c r="AV204" s="14" t="s">
        <v>134</v>
      </c>
      <c r="AW204" s="14" t="s">
        <v>31</v>
      </c>
      <c r="AX204" s="14" t="s">
        <v>81</v>
      </c>
      <c r="AY204" s="218" t="s">
        <v>126</v>
      </c>
    </row>
    <row r="205" spans="1:65" s="2" customFormat="1" ht="24.15" customHeight="1">
      <c r="A205" s="34"/>
      <c r="B205" s="35"/>
      <c r="C205" s="230" t="s">
        <v>270</v>
      </c>
      <c r="D205" s="230" t="s">
        <v>207</v>
      </c>
      <c r="E205" s="231" t="s">
        <v>271</v>
      </c>
      <c r="F205" s="232" t="s">
        <v>272</v>
      </c>
      <c r="G205" s="233" t="s">
        <v>132</v>
      </c>
      <c r="H205" s="234">
        <v>1</v>
      </c>
      <c r="I205" s="235"/>
      <c r="J205" s="236">
        <f>ROUND(I205*H205,2)</f>
        <v>0</v>
      </c>
      <c r="K205" s="237"/>
      <c r="L205" s="238"/>
      <c r="M205" s="239" t="s">
        <v>1</v>
      </c>
      <c r="N205" s="240" t="s">
        <v>39</v>
      </c>
      <c r="O205" s="71"/>
      <c r="P205" s="193">
        <f>O205*H205</f>
        <v>0</v>
      </c>
      <c r="Q205" s="193">
        <v>0.00018</v>
      </c>
      <c r="R205" s="193">
        <f>Q205*H205</f>
        <v>0.00018</v>
      </c>
      <c r="S205" s="193">
        <v>0</v>
      </c>
      <c r="T205" s="194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5" t="s">
        <v>210</v>
      </c>
      <c r="AT205" s="195" t="s">
        <v>207</v>
      </c>
      <c r="AU205" s="195" t="s">
        <v>134</v>
      </c>
      <c r="AY205" s="17" t="s">
        <v>126</v>
      </c>
      <c r="BE205" s="196">
        <f>IF(N205="základní",J205,0)</f>
        <v>0</v>
      </c>
      <c r="BF205" s="196">
        <f>IF(N205="snížená",J205,0)</f>
        <v>0</v>
      </c>
      <c r="BG205" s="196">
        <f>IF(N205="zákl. přenesená",J205,0)</f>
        <v>0</v>
      </c>
      <c r="BH205" s="196">
        <f>IF(N205="sníž. přenesená",J205,0)</f>
        <v>0</v>
      </c>
      <c r="BI205" s="196">
        <f>IF(N205="nulová",J205,0)</f>
        <v>0</v>
      </c>
      <c r="BJ205" s="17" t="s">
        <v>134</v>
      </c>
      <c r="BK205" s="196">
        <f>ROUND(I205*H205,2)</f>
        <v>0</v>
      </c>
      <c r="BL205" s="17" t="s">
        <v>200</v>
      </c>
      <c r="BM205" s="195" t="s">
        <v>273</v>
      </c>
    </row>
    <row r="206" spans="1:65" s="2" customFormat="1" ht="24.15" customHeight="1">
      <c r="A206" s="34"/>
      <c r="B206" s="35"/>
      <c r="C206" s="183" t="s">
        <v>274</v>
      </c>
      <c r="D206" s="183" t="s">
        <v>129</v>
      </c>
      <c r="E206" s="184" t="s">
        <v>275</v>
      </c>
      <c r="F206" s="185" t="s">
        <v>276</v>
      </c>
      <c r="G206" s="186" t="s">
        <v>166</v>
      </c>
      <c r="H206" s="187">
        <v>0.006</v>
      </c>
      <c r="I206" s="188"/>
      <c r="J206" s="189">
        <f>ROUND(I206*H206,2)</f>
        <v>0</v>
      </c>
      <c r="K206" s="190"/>
      <c r="L206" s="39"/>
      <c r="M206" s="191" t="s">
        <v>1</v>
      </c>
      <c r="N206" s="192" t="s">
        <v>39</v>
      </c>
      <c r="O206" s="71"/>
      <c r="P206" s="193">
        <f>O206*H206</f>
        <v>0</v>
      </c>
      <c r="Q206" s="193">
        <v>0</v>
      </c>
      <c r="R206" s="193">
        <f>Q206*H206</f>
        <v>0</v>
      </c>
      <c r="S206" s="193">
        <v>0</v>
      </c>
      <c r="T206" s="194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5" t="s">
        <v>200</v>
      </c>
      <c r="AT206" s="195" t="s">
        <v>129</v>
      </c>
      <c r="AU206" s="195" t="s">
        <v>134</v>
      </c>
      <c r="AY206" s="17" t="s">
        <v>126</v>
      </c>
      <c r="BE206" s="196">
        <f>IF(N206="základní",J206,0)</f>
        <v>0</v>
      </c>
      <c r="BF206" s="196">
        <f>IF(N206="snížená",J206,0)</f>
        <v>0</v>
      </c>
      <c r="BG206" s="196">
        <f>IF(N206="zákl. přenesená",J206,0)</f>
        <v>0</v>
      </c>
      <c r="BH206" s="196">
        <f>IF(N206="sníž. přenesená",J206,0)</f>
        <v>0</v>
      </c>
      <c r="BI206" s="196">
        <f>IF(N206="nulová",J206,0)</f>
        <v>0</v>
      </c>
      <c r="BJ206" s="17" t="s">
        <v>134</v>
      </c>
      <c r="BK206" s="196">
        <f>ROUND(I206*H206,2)</f>
        <v>0</v>
      </c>
      <c r="BL206" s="17" t="s">
        <v>200</v>
      </c>
      <c r="BM206" s="195" t="s">
        <v>277</v>
      </c>
    </row>
    <row r="207" spans="1:65" s="2" customFormat="1" ht="24.15" customHeight="1">
      <c r="A207" s="34"/>
      <c r="B207" s="35"/>
      <c r="C207" s="183" t="s">
        <v>278</v>
      </c>
      <c r="D207" s="183" t="s">
        <v>129</v>
      </c>
      <c r="E207" s="184" t="s">
        <v>279</v>
      </c>
      <c r="F207" s="185" t="s">
        <v>280</v>
      </c>
      <c r="G207" s="186" t="s">
        <v>166</v>
      </c>
      <c r="H207" s="187">
        <v>0.006</v>
      </c>
      <c r="I207" s="188"/>
      <c r="J207" s="189">
        <f>ROUND(I207*H207,2)</f>
        <v>0</v>
      </c>
      <c r="K207" s="190"/>
      <c r="L207" s="39"/>
      <c r="M207" s="191" t="s">
        <v>1</v>
      </c>
      <c r="N207" s="192" t="s">
        <v>39</v>
      </c>
      <c r="O207" s="71"/>
      <c r="P207" s="193">
        <f>O207*H207</f>
        <v>0</v>
      </c>
      <c r="Q207" s="193">
        <v>0</v>
      </c>
      <c r="R207" s="193">
        <f>Q207*H207</f>
        <v>0</v>
      </c>
      <c r="S207" s="193">
        <v>0</v>
      </c>
      <c r="T207" s="194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5" t="s">
        <v>200</v>
      </c>
      <c r="AT207" s="195" t="s">
        <v>129</v>
      </c>
      <c r="AU207" s="195" t="s">
        <v>134</v>
      </c>
      <c r="AY207" s="17" t="s">
        <v>126</v>
      </c>
      <c r="BE207" s="196">
        <f>IF(N207="základní",J207,0)</f>
        <v>0</v>
      </c>
      <c r="BF207" s="196">
        <f>IF(N207="snížená",J207,0)</f>
        <v>0</v>
      </c>
      <c r="BG207" s="196">
        <f>IF(N207="zákl. přenesená",J207,0)</f>
        <v>0</v>
      </c>
      <c r="BH207" s="196">
        <f>IF(N207="sníž. přenesená",J207,0)</f>
        <v>0</v>
      </c>
      <c r="BI207" s="196">
        <f>IF(N207="nulová",J207,0)</f>
        <v>0</v>
      </c>
      <c r="BJ207" s="17" t="s">
        <v>134</v>
      </c>
      <c r="BK207" s="196">
        <f>ROUND(I207*H207,2)</f>
        <v>0</v>
      </c>
      <c r="BL207" s="17" t="s">
        <v>200</v>
      </c>
      <c r="BM207" s="195" t="s">
        <v>281</v>
      </c>
    </row>
    <row r="208" spans="2:63" s="12" customFormat="1" ht="22.95" customHeight="1">
      <c r="B208" s="167"/>
      <c r="C208" s="168"/>
      <c r="D208" s="169" t="s">
        <v>72</v>
      </c>
      <c r="E208" s="181" t="s">
        <v>282</v>
      </c>
      <c r="F208" s="181" t="s">
        <v>283</v>
      </c>
      <c r="G208" s="168"/>
      <c r="H208" s="168"/>
      <c r="I208" s="171"/>
      <c r="J208" s="182">
        <f>BK208</f>
        <v>0</v>
      </c>
      <c r="K208" s="168"/>
      <c r="L208" s="173"/>
      <c r="M208" s="174"/>
      <c r="N208" s="175"/>
      <c r="O208" s="175"/>
      <c r="P208" s="176">
        <f>P209</f>
        <v>0</v>
      </c>
      <c r="Q208" s="175"/>
      <c r="R208" s="176">
        <f>R209</f>
        <v>0.01917</v>
      </c>
      <c r="S208" s="175"/>
      <c r="T208" s="177">
        <f>T209</f>
        <v>0.01518</v>
      </c>
      <c r="AR208" s="178" t="s">
        <v>134</v>
      </c>
      <c r="AT208" s="179" t="s">
        <v>72</v>
      </c>
      <c r="AU208" s="179" t="s">
        <v>81</v>
      </c>
      <c r="AY208" s="178" t="s">
        <v>126</v>
      </c>
      <c r="BK208" s="180">
        <f>BK209</f>
        <v>0</v>
      </c>
    </row>
    <row r="209" spans="1:65" s="2" customFormat="1" ht="24.15" customHeight="1">
      <c r="A209" s="34"/>
      <c r="B209" s="35"/>
      <c r="C209" s="183" t="s">
        <v>284</v>
      </c>
      <c r="D209" s="183" t="s">
        <v>129</v>
      </c>
      <c r="E209" s="184" t="s">
        <v>285</v>
      </c>
      <c r="F209" s="185" t="s">
        <v>286</v>
      </c>
      <c r="G209" s="186" t="s">
        <v>132</v>
      </c>
      <c r="H209" s="187">
        <v>1</v>
      </c>
      <c r="I209" s="188"/>
      <c r="J209" s="189">
        <f>ROUND(I209*H209,2)</f>
        <v>0</v>
      </c>
      <c r="K209" s="190"/>
      <c r="L209" s="39"/>
      <c r="M209" s="191" t="s">
        <v>1</v>
      </c>
      <c r="N209" s="192" t="s">
        <v>39</v>
      </c>
      <c r="O209" s="71"/>
      <c r="P209" s="193">
        <f>O209*H209</f>
        <v>0</v>
      </c>
      <c r="Q209" s="193">
        <v>0.01917</v>
      </c>
      <c r="R209" s="193">
        <f>Q209*H209</f>
        <v>0.01917</v>
      </c>
      <c r="S209" s="193">
        <v>0.01518</v>
      </c>
      <c r="T209" s="194">
        <f>S209*H209</f>
        <v>0.01518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5" t="s">
        <v>200</v>
      </c>
      <c r="AT209" s="195" t="s">
        <v>129</v>
      </c>
      <c r="AU209" s="195" t="s">
        <v>134</v>
      </c>
      <c r="AY209" s="17" t="s">
        <v>126</v>
      </c>
      <c r="BE209" s="196">
        <f>IF(N209="základní",J209,0)</f>
        <v>0</v>
      </c>
      <c r="BF209" s="196">
        <f>IF(N209="snížená",J209,0)</f>
        <v>0</v>
      </c>
      <c r="BG209" s="196">
        <f>IF(N209="zákl. přenesená",J209,0)</f>
        <v>0</v>
      </c>
      <c r="BH209" s="196">
        <f>IF(N209="sníž. přenesená",J209,0)</f>
        <v>0</v>
      </c>
      <c r="BI209" s="196">
        <f>IF(N209="nulová",J209,0)</f>
        <v>0</v>
      </c>
      <c r="BJ209" s="17" t="s">
        <v>134</v>
      </c>
      <c r="BK209" s="196">
        <f>ROUND(I209*H209,2)</f>
        <v>0</v>
      </c>
      <c r="BL209" s="17" t="s">
        <v>200</v>
      </c>
      <c r="BM209" s="195" t="s">
        <v>287</v>
      </c>
    </row>
    <row r="210" spans="2:63" s="12" customFormat="1" ht="22.95" customHeight="1">
      <c r="B210" s="167"/>
      <c r="C210" s="168"/>
      <c r="D210" s="169" t="s">
        <v>72</v>
      </c>
      <c r="E210" s="181" t="s">
        <v>288</v>
      </c>
      <c r="F210" s="181" t="s">
        <v>289</v>
      </c>
      <c r="G210" s="168"/>
      <c r="H210" s="168"/>
      <c r="I210" s="171"/>
      <c r="J210" s="182">
        <f>BK210</f>
        <v>0</v>
      </c>
      <c r="K210" s="168"/>
      <c r="L210" s="173"/>
      <c r="M210" s="174"/>
      <c r="N210" s="175"/>
      <c r="O210" s="175"/>
      <c r="P210" s="176">
        <f>SUM(P211:P226)</f>
        <v>0</v>
      </c>
      <c r="Q210" s="175"/>
      <c r="R210" s="176">
        <f>SUM(R211:R226)</f>
        <v>0.02995</v>
      </c>
      <c r="S210" s="175"/>
      <c r="T210" s="177">
        <f>SUM(T211:T226)</f>
        <v>0.369</v>
      </c>
      <c r="AR210" s="178" t="s">
        <v>134</v>
      </c>
      <c r="AT210" s="179" t="s">
        <v>72</v>
      </c>
      <c r="AU210" s="179" t="s">
        <v>81</v>
      </c>
      <c r="AY210" s="178" t="s">
        <v>126</v>
      </c>
      <c r="BK210" s="180">
        <f>SUM(BK211:BK226)</f>
        <v>0</v>
      </c>
    </row>
    <row r="211" spans="1:65" s="2" customFormat="1" ht="16.5" customHeight="1">
      <c r="A211" s="34"/>
      <c r="B211" s="35"/>
      <c r="C211" s="183" t="s">
        <v>290</v>
      </c>
      <c r="D211" s="183" t="s">
        <v>129</v>
      </c>
      <c r="E211" s="184" t="s">
        <v>291</v>
      </c>
      <c r="F211" s="185" t="s">
        <v>292</v>
      </c>
      <c r="G211" s="186" t="s">
        <v>132</v>
      </c>
      <c r="H211" s="187">
        <v>3</v>
      </c>
      <c r="I211" s="188"/>
      <c r="J211" s="189">
        <f>ROUND(I211*H211,2)</f>
        <v>0</v>
      </c>
      <c r="K211" s="190"/>
      <c r="L211" s="39"/>
      <c r="M211" s="191" t="s">
        <v>1</v>
      </c>
      <c r="N211" s="192" t="s">
        <v>39</v>
      </c>
      <c r="O211" s="71"/>
      <c r="P211" s="193">
        <f>O211*H211</f>
        <v>0</v>
      </c>
      <c r="Q211" s="193">
        <v>0</v>
      </c>
      <c r="R211" s="193">
        <f>Q211*H211</f>
        <v>0</v>
      </c>
      <c r="S211" s="193">
        <v>0.001</v>
      </c>
      <c r="T211" s="194">
        <f>S211*H211</f>
        <v>0.003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5" t="s">
        <v>200</v>
      </c>
      <c r="AT211" s="195" t="s">
        <v>129</v>
      </c>
      <c r="AU211" s="195" t="s">
        <v>134</v>
      </c>
      <c r="AY211" s="17" t="s">
        <v>126</v>
      </c>
      <c r="BE211" s="196">
        <f>IF(N211="základní",J211,0)</f>
        <v>0</v>
      </c>
      <c r="BF211" s="196">
        <f>IF(N211="snížená",J211,0)</f>
        <v>0</v>
      </c>
      <c r="BG211" s="196">
        <f>IF(N211="zákl. přenesená",J211,0)</f>
        <v>0</v>
      </c>
      <c r="BH211" s="196">
        <f>IF(N211="sníž. přenesená",J211,0)</f>
        <v>0</v>
      </c>
      <c r="BI211" s="196">
        <f>IF(N211="nulová",J211,0)</f>
        <v>0</v>
      </c>
      <c r="BJ211" s="17" t="s">
        <v>134</v>
      </c>
      <c r="BK211" s="196">
        <f>ROUND(I211*H211,2)</f>
        <v>0</v>
      </c>
      <c r="BL211" s="17" t="s">
        <v>200</v>
      </c>
      <c r="BM211" s="195" t="s">
        <v>293</v>
      </c>
    </row>
    <row r="212" spans="2:51" s="13" customFormat="1" ht="12">
      <c r="B212" s="197"/>
      <c r="C212" s="198"/>
      <c r="D212" s="199" t="s">
        <v>136</v>
      </c>
      <c r="E212" s="200" t="s">
        <v>1</v>
      </c>
      <c r="F212" s="201" t="s">
        <v>294</v>
      </c>
      <c r="G212" s="198"/>
      <c r="H212" s="200" t="s">
        <v>1</v>
      </c>
      <c r="I212" s="202"/>
      <c r="J212" s="198"/>
      <c r="K212" s="198"/>
      <c r="L212" s="203"/>
      <c r="M212" s="204"/>
      <c r="N212" s="205"/>
      <c r="O212" s="205"/>
      <c r="P212" s="205"/>
      <c r="Q212" s="205"/>
      <c r="R212" s="205"/>
      <c r="S212" s="205"/>
      <c r="T212" s="206"/>
      <c r="AT212" s="207" t="s">
        <v>136</v>
      </c>
      <c r="AU212" s="207" t="s">
        <v>134</v>
      </c>
      <c r="AV212" s="13" t="s">
        <v>81</v>
      </c>
      <c r="AW212" s="13" t="s">
        <v>31</v>
      </c>
      <c r="AX212" s="13" t="s">
        <v>73</v>
      </c>
      <c r="AY212" s="207" t="s">
        <v>126</v>
      </c>
    </row>
    <row r="213" spans="2:51" s="14" customFormat="1" ht="12">
      <c r="B213" s="208"/>
      <c r="C213" s="209"/>
      <c r="D213" s="199" t="s">
        <v>136</v>
      </c>
      <c r="E213" s="210" t="s">
        <v>1</v>
      </c>
      <c r="F213" s="211" t="s">
        <v>295</v>
      </c>
      <c r="G213" s="209"/>
      <c r="H213" s="212">
        <v>3</v>
      </c>
      <c r="I213" s="213"/>
      <c r="J213" s="209"/>
      <c r="K213" s="209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136</v>
      </c>
      <c r="AU213" s="218" t="s">
        <v>134</v>
      </c>
      <c r="AV213" s="14" t="s">
        <v>134</v>
      </c>
      <c r="AW213" s="14" t="s">
        <v>31</v>
      </c>
      <c r="AX213" s="14" t="s">
        <v>81</v>
      </c>
      <c r="AY213" s="218" t="s">
        <v>126</v>
      </c>
    </row>
    <row r="214" spans="1:65" s="2" customFormat="1" ht="24.15" customHeight="1">
      <c r="A214" s="34"/>
      <c r="B214" s="35"/>
      <c r="C214" s="183" t="s">
        <v>210</v>
      </c>
      <c r="D214" s="183" t="s">
        <v>129</v>
      </c>
      <c r="E214" s="184" t="s">
        <v>296</v>
      </c>
      <c r="F214" s="185" t="s">
        <v>297</v>
      </c>
      <c r="G214" s="186" t="s">
        <v>132</v>
      </c>
      <c r="H214" s="187">
        <v>1</v>
      </c>
      <c r="I214" s="188"/>
      <c r="J214" s="189">
        <f>ROUND(I214*H214,2)</f>
        <v>0</v>
      </c>
      <c r="K214" s="190"/>
      <c r="L214" s="39"/>
      <c r="M214" s="191" t="s">
        <v>1</v>
      </c>
      <c r="N214" s="192" t="s">
        <v>39</v>
      </c>
      <c r="O214" s="71"/>
      <c r="P214" s="193">
        <f>O214*H214</f>
        <v>0</v>
      </c>
      <c r="Q214" s="193">
        <v>0</v>
      </c>
      <c r="R214" s="193">
        <f>Q214*H214</f>
        <v>0</v>
      </c>
      <c r="S214" s="193">
        <v>0</v>
      </c>
      <c r="T214" s="194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5" t="s">
        <v>200</v>
      </c>
      <c r="AT214" s="195" t="s">
        <v>129</v>
      </c>
      <c r="AU214" s="195" t="s">
        <v>134</v>
      </c>
      <c r="AY214" s="17" t="s">
        <v>126</v>
      </c>
      <c r="BE214" s="196">
        <f>IF(N214="základní",J214,0)</f>
        <v>0</v>
      </c>
      <c r="BF214" s="196">
        <f>IF(N214="snížená",J214,0)</f>
        <v>0</v>
      </c>
      <c r="BG214" s="196">
        <f>IF(N214="zákl. přenesená",J214,0)</f>
        <v>0</v>
      </c>
      <c r="BH214" s="196">
        <f>IF(N214="sníž. přenesená",J214,0)</f>
        <v>0</v>
      </c>
      <c r="BI214" s="196">
        <f>IF(N214="nulová",J214,0)</f>
        <v>0</v>
      </c>
      <c r="BJ214" s="17" t="s">
        <v>134</v>
      </c>
      <c r="BK214" s="196">
        <f>ROUND(I214*H214,2)</f>
        <v>0</v>
      </c>
      <c r="BL214" s="17" t="s">
        <v>200</v>
      </c>
      <c r="BM214" s="195" t="s">
        <v>298</v>
      </c>
    </row>
    <row r="215" spans="2:51" s="13" customFormat="1" ht="12">
      <c r="B215" s="197"/>
      <c r="C215" s="198"/>
      <c r="D215" s="199" t="s">
        <v>136</v>
      </c>
      <c r="E215" s="200" t="s">
        <v>1</v>
      </c>
      <c r="F215" s="201" t="s">
        <v>153</v>
      </c>
      <c r="G215" s="198"/>
      <c r="H215" s="200" t="s">
        <v>1</v>
      </c>
      <c r="I215" s="202"/>
      <c r="J215" s="198"/>
      <c r="K215" s="198"/>
      <c r="L215" s="203"/>
      <c r="M215" s="204"/>
      <c r="N215" s="205"/>
      <c r="O215" s="205"/>
      <c r="P215" s="205"/>
      <c r="Q215" s="205"/>
      <c r="R215" s="205"/>
      <c r="S215" s="205"/>
      <c r="T215" s="206"/>
      <c r="AT215" s="207" t="s">
        <v>136</v>
      </c>
      <c r="AU215" s="207" t="s">
        <v>134</v>
      </c>
      <c r="AV215" s="13" t="s">
        <v>81</v>
      </c>
      <c r="AW215" s="13" t="s">
        <v>31</v>
      </c>
      <c r="AX215" s="13" t="s">
        <v>73</v>
      </c>
      <c r="AY215" s="207" t="s">
        <v>126</v>
      </c>
    </row>
    <row r="216" spans="2:51" s="14" customFormat="1" ht="12">
      <c r="B216" s="208"/>
      <c r="C216" s="209"/>
      <c r="D216" s="199" t="s">
        <v>136</v>
      </c>
      <c r="E216" s="210" t="s">
        <v>1</v>
      </c>
      <c r="F216" s="211" t="s">
        <v>81</v>
      </c>
      <c r="G216" s="209"/>
      <c r="H216" s="212">
        <v>1</v>
      </c>
      <c r="I216" s="213"/>
      <c r="J216" s="209"/>
      <c r="K216" s="209"/>
      <c r="L216" s="214"/>
      <c r="M216" s="215"/>
      <c r="N216" s="216"/>
      <c r="O216" s="216"/>
      <c r="P216" s="216"/>
      <c r="Q216" s="216"/>
      <c r="R216" s="216"/>
      <c r="S216" s="216"/>
      <c r="T216" s="217"/>
      <c r="AT216" s="218" t="s">
        <v>136</v>
      </c>
      <c r="AU216" s="218" t="s">
        <v>134</v>
      </c>
      <c r="AV216" s="14" t="s">
        <v>134</v>
      </c>
      <c r="AW216" s="14" t="s">
        <v>31</v>
      </c>
      <c r="AX216" s="14" t="s">
        <v>81</v>
      </c>
      <c r="AY216" s="218" t="s">
        <v>126</v>
      </c>
    </row>
    <row r="217" spans="1:65" s="2" customFormat="1" ht="24.15" customHeight="1">
      <c r="A217" s="34"/>
      <c r="B217" s="35"/>
      <c r="C217" s="230" t="s">
        <v>299</v>
      </c>
      <c r="D217" s="230" t="s">
        <v>207</v>
      </c>
      <c r="E217" s="231" t="s">
        <v>300</v>
      </c>
      <c r="F217" s="232" t="s">
        <v>301</v>
      </c>
      <c r="G217" s="233" t="s">
        <v>132</v>
      </c>
      <c r="H217" s="234">
        <v>1</v>
      </c>
      <c r="I217" s="235"/>
      <c r="J217" s="236">
        <f>ROUND(I217*H217,2)</f>
        <v>0</v>
      </c>
      <c r="K217" s="237"/>
      <c r="L217" s="238"/>
      <c r="M217" s="239" t="s">
        <v>1</v>
      </c>
      <c r="N217" s="240" t="s">
        <v>39</v>
      </c>
      <c r="O217" s="71"/>
      <c r="P217" s="193">
        <f>O217*H217</f>
        <v>0</v>
      </c>
      <c r="Q217" s="193">
        <v>0.02</v>
      </c>
      <c r="R217" s="193">
        <f>Q217*H217</f>
        <v>0.02</v>
      </c>
      <c r="S217" s="193">
        <v>0</v>
      </c>
      <c r="T217" s="194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5" t="s">
        <v>210</v>
      </c>
      <c r="AT217" s="195" t="s">
        <v>207</v>
      </c>
      <c r="AU217" s="195" t="s">
        <v>134</v>
      </c>
      <c r="AY217" s="17" t="s">
        <v>126</v>
      </c>
      <c r="BE217" s="196">
        <f>IF(N217="základní",J217,0)</f>
        <v>0</v>
      </c>
      <c r="BF217" s="196">
        <f>IF(N217="snížená",J217,0)</f>
        <v>0</v>
      </c>
      <c r="BG217" s="196">
        <f>IF(N217="zákl. přenesená",J217,0)</f>
        <v>0</v>
      </c>
      <c r="BH217" s="196">
        <f>IF(N217="sníž. přenesená",J217,0)</f>
        <v>0</v>
      </c>
      <c r="BI217" s="196">
        <f>IF(N217="nulová",J217,0)</f>
        <v>0</v>
      </c>
      <c r="BJ217" s="17" t="s">
        <v>134</v>
      </c>
      <c r="BK217" s="196">
        <f>ROUND(I217*H217,2)</f>
        <v>0</v>
      </c>
      <c r="BL217" s="17" t="s">
        <v>200</v>
      </c>
      <c r="BM217" s="195" t="s">
        <v>302</v>
      </c>
    </row>
    <row r="218" spans="1:65" s="2" customFormat="1" ht="21.75" customHeight="1">
      <c r="A218" s="34"/>
      <c r="B218" s="35"/>
      <c r="C218" s="183" t="s">
        <v>303</v>
      </c>
      <c r="D218" s="183" t="s">
        <v>129</v>
      </c>
      <c r="E218" s="184" t="s">
        <v>304</v>
      </c>
      <c r="F218" s="185" t="s">
        <v>305</v>
      </c>
      <c r="G218" s="186" t="s">
        <v>132</v>
      </c>
      <c r="H218" s="187">
        <v>2</v>
      </c>
      <c r="I218" s="188"/>
      <c r="J218" s="189">
        <f>ROUND(I218*H218,2)</f>
        <v>0</v>
      </c>
      <c r="K218" s="190"/>
      <c r="L218" s="39"/>
      <c r="M218" s="191" t="s">
        <v>1</v>
      </c>
      <c r="N218" s="192" t="s">
        <v>39</v>
      </c>
      <c r="O218" s="71"/>
      <c r="P218" s="193">
        <f>O218*H218</f>
        <v>0</v>
      </c>
      <c r="Q218" s="193">
        <v>0</v>
      </c>
      <c r="R218" s="193">
        <f>Q218*H218</f>
        <v>0</v>
      </c>
      <c r="S218" s="193">
        <v>0</v>
      </c>
      <c r="T218" s="194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5" t="s">
        <v>200</v>
      </c>
      <c r="AT218" s="195" t="s">
        <v>129</v>
      </c>
      <c r="AU218" s="195" t="s">
        <v>134</v>
      </c>
      <c r="AY218" s="17" t="s">
        <v>126</v>
      </c>
      <c r="BE218" s="196">
        <f>IF(N218="základní",J218,0)</f>
        <v>0</v>
      </c>
      <c r="BF218" s="196">
        <f>IF(N218="snížená",J218,0)</f>
        <v>0</v>
      </c>
      <c r="BG218" s="196">
        <f>IF(N218="zákl. přenesená",J218,0)</f>
        <v>0</v>
      </c>
      <c r="BH218" s="196">
        <f>IF(N218="sníž. přenesená",J218,0)</f>
        <v>0</v>
      </c>
      <c r="BI218" s="196">
        <f>IF(N218="nulová",J218,0)</f>
        <v>0</v>
      </c>
      <c r="BJ218" s="17" t="s">
        <v>134</v>
      </c>
      <c r="BK218" s="196">
        <f>ROUND(I218*H218,2)</f>
        <v>0</v>
      </c>
      <c r="BL218" s="17" t="s">
        <v>200</v>
      </c>
      <c r="BM218" s="195" t="s">
        <v>306</v>
      </c>
    </row>
    <row r="219" spans="1:65" s="2" customFormat="1" ht="16.5" customHeight="1">
      <c r="A219" s="34"/>
      <c r="B219" s="35"/>
      <c r="C219" s="230" t="s">
        <v>307</v>
      </c>
      <c r="D219" s="230" t="s">
        <v>207</v>
      </c>
      <c r="E219" s="231" t="s">
        <v>308</v>
      </c>
      <c r="F219" s="232" t="s">
        <v>309</v>
      </c>
      <c r="G219" s="233" t="s">
        <v>132</v>
      </c>
      <c r="H219" s="234">
        <v>2</v>
      </c>
      <c r="I219" s="235"/>
      <c r="J219" s="236">
        <f>ROUND(I219*H219,2)</f>
        <v>0</v>
      </c>
      <c r="K219" s="237"/>
      <c r="L219" s="238"/>
      <c r="M219" s="239" t="s">
        <v>1</v>
      </c>
      <c r="N219" s="240" t="s">
        <v>39</v>
      </c>
      <c r="O219" s="71"/>
      <c r="P219" s="193">
        <f>O219*H219</f>
        <v>0</v>
      </c>
      <c r="Q219" s="193">
        <v>0.0022</v>
      </c>
      <c r="R219" s="193">
        <f>Q219*H219</f>
        <v>0.0044</v>
      </c>
      <c r="S219" s="193">
        <v>0</v>
      </c>
      <c r="T219" s="194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5" t="s">
        <v>210</v>
      </c>
      <c r="AT219" s="195" t="s">
        <v>207</v>
      </c>
      <c r="AU219" s="195" t="s">
        <v>134</v>
      </c>
      <c r="AY219" s="17" t="s">
        <v>126</v>
      </c>
      <c r="BE219" s="196">
        <f>IF(N219="základní",J219,0)</f>
        <v>0</v>
      </c>
      <c r="BF219" s="196">
        <f>IF(N219="snížená",J219,0)</f>
        <v>0</v>
      </c>
      <c r="BG219" s="196">
        <f>IF(N219="zákl. přenesená",J219,0)</f>
        <v>0</v>
      </c>
      <c r="BH219" s="196">
        <f>IF(N219="sníž. přenesená",J219,0)</f>
        <v>0</v>
      </c>
      <c r="BI219" s="196">
        <f>IF(N219="nulová",J219,0)</f>
        <v>0</v>
      </c>
      <c r="BJ219" s="17" t="s">
        <v>134</v>
      </c>
      <c r="BK219" s="196">
        <f>ROUND(I219*H219,2)</f>
        <v>0</v>
      </c>
      <c r="BL219" s="17" t="s">
        <v>200</v>
      </c>
      <c r="BM219" s="195" t="s">
        <v>310</v>
      </c>
    </row>
    <row r="220" spans="1:65" s="2" customFormat="1" ht="24.15" customHeight="1">
      <c r="A220" s="34"/>
      <c r="B220" s="35"/>
      <c r="C220" s="183" t="s">
        <v>311</v>
      </c>
      <c r="D220" s="183" t="s">
        <v>129</v>
      </c>
      <c r="E220" s="184" t="s">
        <v>312</v>
      </c>
      <c r="F220" s="185" t="s">
        <v>313</v>
      </c>
      <c r="G220" s="186" t="s">
        <v>132</v>
      </c>
      <c r="H220" s="187">
        <v>8</v>
      </c>
      <c r="I220" s="188"/>
      <c r="J220" s="189">
        <f>ROUND(I220*H220,2)</f>
        <v>0</v>
      </c>
      <c r="K220" s="190"/>
      <c r="L220" s="39"/>
      <c r="M220" s="191" t="s">
        <v>1</v>
      </c>
      <c r="N220" s="192" t="s">
        <v>39</v>
      </c>
      <c r="O220" s="71"/>
      <c r="P220" s="193">
        <f>O220*H220</f>
        <v>0</v>
      </c>
      <c r="Q220" s="193">
        <v>0</v>
      </c>
      <c r="R220" s="193">
        <f>Q220*H220</f>
        <v>0</v>
      </c>
      <c r="S220" s="193">
        <v>0.024</v>
      </c>
      <c r="T220" s="194">
        <f>S220*H220</f>
        <v>0.192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5" t="s">
        <v>133</v>
      </c>
      <c r="AT220" s="195" t="s">
        <v>129</v>
      </c>
      <c r="AU220" s="195" t="s">
        <v>134</v>
      </c>
      <c r="AY220" s="17" t="s">
        <v>126</v>
      </c>
      <c r="BE220" s="196">
        <f>IF(N220="základní",J220,0)</f>
        <v>0</v>
      </c>
      <c r="BF220" s="196">
        <f>IF(N220="snížená",J220,0)</f>
        <v>0</v>
      </c>
      <c r="BG220" s="196">
        <f>IF(N220="zákl. přenesená",J220,0)</f>
        <v>0</v>
      </c>
      <c r="BH220" s="196">
        <f>IF(N220="sníž. přenesená",J220,0)</f>
        <v>0</v>
      </c>
      <c r="BI220" s="196">
        <f>IF(N220="nulová",J220,0)</f>
        <v>0</v>
      </c>
      <c r="BJ220" s="17" t="s">
        <v>134</v>
      </c>
      <c r="BK220" s="196">
        <f>ROUND(I220*H220,2)</f>
        <v>0</v>
      </c>
      <c r="BL220" s="17" t="s">
        <v>133</v>
      </c>
      <c r="BM220" s="195" t="s">
        <v>314</v>
      </c>
    </row>
    <row r="221" spans="2:51" s="14" customFormat="1" ht="12">
      <c r="B221" s="208"/>
      <c r="C221" s="209"/>
      <c r="D221" s="199" t="s">
        <v>136</v>
      </c>
      <c r="E221" s="210" t="s">
        <v>1</v>
      </c>
      <c r="F221" s="211" t="s">
        <v>315</v>
      </c>
      <c r="G221" s="209"/>
      <c r="H221" s="212">
        <v>8</v>
      </c>
      <c r="I221" s="213"/>
      <c r="J221" s="209"/>
      <c r="K221" s="209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136</v>
      </c>
      <c r="AU221" s="218" t="s">
        <v>134</v>
      </c>
      <c r="AV221" s="14" t="s">
        <v>134</v>
      </c>
      <c r="AW221" s="14" t="s">
        <v>31</v>
      </c>
      <c r="AX221" s="14" t="s">
        <v>81</v>
      </c>
      <c r="AY221" s="218" t="s">
        <v>126</v>
      </c>
    </row>
    <row r="222" spans="1:65" s="2" customFormat="1" ht="24.15" customHeight="1">
      <c r="A222" s="34"/>
      <c r="B222" s="35"/>
      <c r="C222" s="183" t="s">
        <v>316</v>
      </c>
      <c r="D222" s="183" t="s">
        <v>129</v>
      </c>
      <c r="E222" s="184" t="s">
        <v>317</v>
      </c>
      <c r="F222" s="185" t="s">
        <v>318</v>
      </c>
      <c r="G222" s="186" t="s">
        <v>132</v>
      </c>
      <c r="H222" s="187">
        <v>3</v>
      </c>
      <c r="I222" s="188"/>
      <c r="J222" s="189">
        <f>ROUND(I222*H222,2)</f>
        <v>0</v>
      </c>
      <c r="K222" s="190"/>
      <c r="L222" s="39"/>
      <c r="M222" s="191" t="s">
        <v>1</v>
      </c>
      <c r="N222" s="192" t="s">
        <v>39</v>
      </c>
      <c r="O222" s="71"/>
      <c r="P222" s="193">
        <f>O222*H222</f>
        <v>0</v>
      </c>
      <c r="Q222" s="193">
        <v>0</v>
      </c>
      <c r="R222" s="193">
        <f>Q222*H222</f>
        <v>0</v>
      </c>
      <c r="S222" s="193">
        <v>0</v>
      </c>
      <c r="T222" s="194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5" t="s">
        <v>200</v>
      </c>
      <c r="AT222" s="195" t="s">
        <v>129</v>
      </c>
      <c r="AU222" s="195" t="s">
        <v>134</v>
      </c>
      <c r="AY222" s="17" t="s">
        <v>126</v>
      </c>
      <c r="BE222" s="196">
        <f>IF(N222="základní",J222,0)</f>
        <v>0</v>
      </c>
      <c r="BF222" s="196">
        <f>IF(N222="snížená",J222,0)</f>
        <v>0</v>
      </c>
      <c r="BG222" s="196">
        <f>IF(N222="zákl. přenesená",J222,0)</f>
        <v>0</v>
      </c>
      <c r="BH222" s="196">
        <f>IF(N222="sníž. přenesená",J222,0)</f>
        <v>0</v>
      </c>
      <c r="BI222" s="196">
        <f>IF(N222="nulová",J222,0)</f>
        <v>0</v>
      </c>
      <c r="BJ222" s="17" t="s">
        <v>134</v>
      </c>
      <c r="BK222" s="196">
        <f>ROUND(I222*H222,2)</f>
        <v>0</v>
      </c>
      <c r="BL222" s="17" t="s">
        <v>200</v>
      </c>
      <c r="BM222" s="195" t="s">
        <v>319</v>
      </c>
    </row>
    <row r="223" spans="1:65" s="2" customFormat="1" ht="24.15" customHeight="1">
      <c r="A223" s="34"/>
      <c r="B223" s="35"/>
      <c r="C223" s="230" t="s">
        <v>320</v>
      </c>
      <c r="D223" s="230" t="s">
        <v>207</v>
      </c>
      <c r="E223" s="231" t="s">
        <v>321</v>
      </c>
      <c r="F223" s="232" t="s">
        <v>322</v>
      </c>
      <c r="G223" s="233" t="s">
        <v>132</v>
      </c>
      <c r="H223" s="234">
        <v>3</v>
      </c>
      <c r="I223" s="235"/>
      <c r="J223" s="236">
        <f>ROUND(I223*H223,2)</f>
        <v>0</v>
      </c>
      <c r="K223" s="237"/>
      <c r="L223" s="238"/>
      <c r="M223" s="239" t="s">
        <v>1</v>
      </c>
      <c r="N223" s="240" t="s">
        <v>39</v>
      </c>
      <c r="O223" s="71"/>
      <c r="P223" s="193">
        <f>O223*H223</f>
        <v>0</v>
      </c>
      <c r="Q223" s="193">
        <v>0.00185</v>
      </c>
      <c r="R223" s="193">
        <f>Q223*H223</f>
        <v>0.00555</v>
      </c>
      <c r="S223" s="193">
        <v>0</v>
      </c>
      <c r="T223" s="194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5" t="s">
        <v>210</v>
      </c>
      <c r="AT223" s="195" t="s">
        <v>207</v>
      </c>
      <c r="AU223" s="195" t="s">
        <v>134</v>
      </c>
      <c r="AY223" s="17" t="s">
        <v>126</v>
      </c>
      <c r="BE223" s="196">
        <f>IF(N223="základní",J223,0)</f>
        <v>0</v>
      </c>
      <c r="BF223" s="196">
        <f>IF(N223="snížená",J223,0)</f>
        <v>0</v>
      </c>
      <c r="BG223" s="196">
        <f>IF(N223="zákl. přenesená",J223,0)</f>
        <v>0</v>
      </c>
      <c r="BH223" s="196">
        <f>IF(N223="sníž. přenesená",J223,0)</f>
        <v>0</v>
      </c>
      <c r="BI223" s="196">
        <f>IF(N223="nulová",J223,0)</f>
        <v>0</v>
      </c>
      <c r="BJ223" s="17" t="s">
        <v>134</v>
      </c>
      <c r="BK223" s="196">
        <f>ROUND(I223*H223,2)</f>
        <v>0</v>
      </c>
      <c r="BL223" s="17" t="s">
        <v>200</v>
      </c>
      <c r="BM223" s="195" t="s">
        <v>323</v>
      </c>
    </row>
    <row r="224" spans="1:65" s="2" customFormat="1" ht="24.15" customHeight="1">
      <c r="A224" s="34"/>
      <c r="B224" s="35"/>
      <c r="C224" s="183" t="s">
        <v>324</v>
      </c>
      <c r="D224" s="183" t="s">
        <v>129</v>
      </c>
      <c r="E224" s="184" t="s">
        <v>325</v>
      </c>
      <c r="F224" s="185" t="s">
        <v>326</v>
      </c>
      <c r="G224" s="186" t="s">
        <v>132</v>
      </c>
      <c r="H224" s="187">
        <v>1</v>
      </c>
      <c r="I224" s="188"/>
      <c r="J224" s="189">
        <f>ROUND(I224*H224,2)</f>
        <v>0</v>
      </c>
      <c r="K224" s="190"/>
      <c r="L224" s="39"/>
      <c r="M224" s="191" t="s">
        <v>1</v>
      </c>
      <c r="N224" s="192" t="s">
        <v>39</v>
      </c>
      <c r="O224" s="71"/>
      <c r="P224" s="193">
        <f>O224*H224</f>
        <v>0</v>
      </c>
      <c r="Q224" s="193">
        <v>0</v>
      </c>
      <c r="R224" s="193">
        <f>Q224*H224</f>
        <v>0</v>
      </c>
      <c r="S224" s="193">
        <v>0.174</v>
      </c>
      <c r="T224" s="194">
        <f>S224*H224</f>
        <v>0.174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5" t="s">
        <v>200</v>
      </c>
      <c r="AT224" s="195" t="s">
        <v>129</v>
      </c>
      <c r="AU224" s="195" t="s">
        <v>134</v>
      </c>
      <c r="AY224" s="17" t="s">
        <v>126</v>
      </c>
      <c r="BE224" s="196">
        <f>IF(N224="základní",J224,0)</f>
        <v>0</v>
      </c>
      <c r="BF224" s="196">
        <f>IF(N224="snížená",J224,0)</f>
        <v>0</v>
      </c>
      <c r="BG224" s="196">
        <f>IF(N224="zákl. přenesená",J224,0)</f>
        <v>0</v>
      </c>
      <c r="BH224" s="196">
        <f>IF(N224="sníž. přenesená",J224,0)</f>
        <v>0</v>
      </c>
      <c r="BI224" s="196">
        <f>IF(N224="nulová",J224,0)</f>
        <v>0</v>
      </c>
      <c r="BJ224" s="17" t="s">
        <v>134</v>
      </c>
      <c r="BK224" s="196">
        <f>ROUND(I224*H224,2)</f>
        <v>0</v>
      </c>
      <c r="BL224" s="17" t="s">
        <v>200</v>
      </c>
      <c r="BM224" s="195" t="s">
        <v>327</v>
      </c>
    </row>
    <row r="225" spans="1:65" s="2" customFormat="1" ht="24.15" customHeight="1">
      <c r="A225" s="34"/>
      <c r="B225" s="35"/>
      <c r="C225" s="183" t="s">
        <v>328</v>
      </c>
      <c r="D225" s="183" t="s">
        <v>129</v>
      </c>
      <c r="E225" s="184" t="s">
        <v>329</v>
      </c>
      <c r="F225" s="185" t="s">
        <v>330</v>
      </c>
      <c r="G225" s="186" t="s">
        <v>166</v>
      </c>
      <c r="H225" s="187">
        <v>0.03</v>
      </c>
      <c r="I225" s="188"/>
      <c r="J225" s="189">
        <f>ROUND(I225*H225,2)</f>
        <v>0</v>
      </c>
      <c r="K225" s="190"/>
      <c r="L225" s="39"/>
      <c r="M225" s="191" t="s">
        <v>1</v>
      </c>
      <c r="N225" s="192" t="s">
        <v>39</v>
      </c>
      <c r="O225" s="71"/>
      <c r="P225" s="193">
        <f>O225*H225</f>
        <v>0</v>
      </c>
      <c r="Q225" s="193">
        <v>0</v>
      </c>
      <c r="R225" s="193">
        <f>Q225*H225</f>
        <v>0</v>
      </c>
      <c r="S225" s="193">
        <v>0</v>
      </c>
      <c r="T225" s="194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5" t="s">
        <v>200</v>
      </c>
      <c r="AT225" s="195" t="s">
        <v>129</v>
      </c>
      <c r="AU225" s="195" t="s">
        <v>134</v>
      </c>
      <c r="AY225" s="17" t="s">
        <v>126</v>
      </c>
      <c r="BE225" s="196">
        <f>IF(N225="základní",J225,0)</f>
        <v>0</v>
      </c>
      <c r="BF225" s="196">
        <f>IF(N225="snížená",J225,0)</f>
        <v>0</v>
      </c>
      <c r="BG225" s="196">
        <f>IF(N225="zákl. přenesená",J225,0)</f>
        <v>0</v>
      </c>
      <c r="BH225" s="196">
        <f>IF(N225="sníž. přenesená",J225,0)</f>
        <v>0</v>
      </c>
      <c r="BI225" s="196">
        <f>IF(N225="nulová",J225,0)</f>
        <v>0</v>
      </c>
      <c r="BJ225" s="17" t="s">
        <v>134</v>
      </c>
      <c r="BK225" s="196">
        <f>ROUND(I225*H225,2)</f>
        <v>0</v>
      </c>
      <c r="BL225" s="17" t="s">
        <v>200</v>
      </c>
      <c r="BM225" s="195" t="s">
        <v>331</v>
      </c>
    </row>
    <row r="226" spans="1:65" s="2" customFormat="1" ht="24.15" customHeight="1">
      <c r="A226" s="34"/>
      <c r="B226" s="35"/>
      <c r="C226" s="183" t="s">
        <v>332</v>
      </c>
      <c r="D226" s="183" t="s">
        <v>129</v>
      </c>
      <c r="E226" s="184" t="s">
        <v>333</v>
      </c>
      <c r="F226" s="185" t="s">
        <v>334</v>
      </c>
      <c r="G226" s="186" t="s">
        <v>166</v>
      </c>
      <c r="H226" s="187">
        <v>0.03</v>
      </c>
      <c r="I226" s="188"/>
      <c r="J226" s="189">
        <f>ROUND(I226*H226,2)</f>
        <v>0</v>
      </c>
      <c r="K226" s="190"/>
      <c r="L226" s="39"/>
      <c r="M226" s="191" t="s">
        <v>1</v>
      </c>
      <c r="N226" s="192" t="s">
        <v>39</v>
      </c>
      <c r="O226" s="71"/>
      <c r="P226" s="193">
        <f>O226*H226</f>
        <v>0</v>
      </c>
      <c r="Q226" s="193">
        <v>0</v>
      </c>
      <c r="R226" s="193">
        <f>Q226*H226</f>
        <v>0</v>
      </c>
      <c r="S226" s="193">
        <v>0</v>
      </c>
      <c r="T226" s="194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5" t="s">
        <v>200</v>
      </c>
      <c r="AT226" s="195" t="s">
        <v>129</v>
      </c>
      <c r="AU226" s="195" t="s">
        <v>134</v>
      </c>
      <c r="AY226" s="17" t="s">
        <v>126</v>
      </c>
      <c r="BE226" s="196">
        <f>IF(N226="základní",J226,0)</f>
        <v>0</v>
      </c>
      <c r="BF226" s="196">
        <f>IF(N226="snížená",J226,0)</f>
        <v>0</v>
      </c>
      <c r="BG226" s="196">
        <f>IF(N226="zákl. přenesená",J226,0)</f>
        <v>0</v>
      </c>
      <c r="BH226" s="196">
        <f>IF(N226="sníž. přenesená",J226,0)</f>
        <v>0</v>
      </c>
      <c r="BI226" s="196">
        <f>IF(N226="nulová",J226,0)</f>
        <v>0</v>
      </c>
      <c r="BJ226" s="17" t="s">
        <v>134</v>
      </c>
      <c r="BK226" s="196">
        <f>ROUND(I226*H226,2)</f>
        <v>0</v>
      </c>
      <c r="BL226" s="17" t="s">
        <v>200</v>
      </c>
      <c r="BM226" s="195" t="s">
        <v>335</v>
      </c>
    </row>
    <row r="227" spans="2:63" s="12" customFormat="1" ht="22.95" customHeight="1">
      <c r="B227" s="167"/>
      <c r="C227" s="168"/>
      <c r="D227" s="169" t="s">
        <v>72</v>
      </c>
      <c r="E227" s="181" t="s">
        <v>336</v>
      </c>
      <c r="F227" s="181" t="s">
        <v>337</v>
      </c>
      <c r="G227" s="168"/>
      <c r="H227" s="168"/>
      <c r="I227" s="171"/>
      <c r="J227" s="182">
        <f>BK227</f>
        <v>0</v>
      </c>
      <c r="K227" s="168"/>
      <c r="L227" s="173"/>
      <c r="M227" s="174"/>
      <c r="N227" s="175"/>
      <c r="O227" s="175"/>
      <c r="P227" s="176">
        <f>SUM(P228:P238)</f>
        <v>0</v>
      </c>
      <c r="Q227" s="175"/>
      <c r="R227" s="176">
        <f>SUM(R228:R238)</f>
        <v>0.0068688</v>
      </c>
      <c r="S227" s="175"/>
      <c r="T227" s="177">
        <f>SUM(T228:T238)</f>
        <v>0.0318</v>
      </c>
      <c r="AR227" s="178" t="s">
        <v>134</v>
      </c>
      <c r="AT227" s="179" t="s">
        <v>72</v>
      </c>
      <c r="AU227" s="179" t="s">
        <v>81</v>
      </c>
      <c r="AY227" s="178" t="s">
        <v>126</v>
      </c>
      <c r="BK227" s="180">
        <f>SUM(BK228:BK238)</f>
        <v>0</v>
      </c>
    </row>
    <row r="228" spans="1:65" s="2" customFormat="1" ht="24.15" customHeight="1">
      <c r="A228" s="34"/>
      <c r="B228" s="35"/>
      <c r="C228" s="183" t="s">
        <v>338</v>
      </c>
      <c r="D228" s="183" t="s">
        <v>129</v>
      </c>
      <c r="E228" s="184" t="s">
        <v>339</v>
      </c>
      <c r="F228" s="185" t="s">
        <v>340</v>
      </c>
      <c r="G228" s="186" t="s">
        <v>341</v>
      </c>
      <c r="H228" s="187">
        <v>31.8</v>
      </c>
      <c r="I228" s="188"/>
      <c r="J228" s="189">
        <f>ROUND(I228*H228,2)</f>
        <v>0</v>
      </c>
      <c r="K228" s="190"/>
      <c r="L228" s="39"/>
      <c r="M228" s="191" t="s">
        <v>1</v>
      </c>
      <c r="N228" s="192" t="s">
        <v>39</v>
      </c>
      <c r="O228" s="71"/>
      <c r="P228" s="193">
        <f>O228*H228</f>
        <v>0</v>
      </c>
      <c r="Q228" s="193">
        <v>0</v>
      </c>
      <c r="R228" s="193">
        <f>Q228*H228</f>
        <v>0</v>
      </c>
      <c r="S228" s="193">
        <v>0.001</v>
      </c>
      <c r="T228" s="194">
        <f>S228*H228</f>
        <v>0.0318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5" t="s">
        <v>200</v>
      </c>
      <c r="AT228" s="195" t="s">
        <v>129</v>
      </c>
      <c r="AU228" s="195" t="s">
        <v>134</v>
      </c>
      <c r="AY228" s="17" t="s">
        <v>126</v>
      </c>
      <c r="BE228" s="196">
        <f>IF(N228="základní",J228,0)</f>
        <v>0</v>
      </c>
      <c r="BF228" s="196">
        <f>IF(N228="snížená",J228,0)</f>
        <v>0</v>
      </c>
      <c r="BG228" s="196">
        <f>IF(N228="zákl. přenesená",J228,0)</f>
        <v>0</v>
      </c>
      <c r="BH228" s="196">
        <f>IF(N228="sníž. přenesená",J228,0)</f>
        <v>0</v>
      </c>
      <c r="BI228" s="196">
        <f>IF(N228="nulová",J228,0)</f>
        <v>0</v>
      </c>
      <c r="BJ228" s="17" t="s">
        <v>134</v>
      </c>
      <c r="BK228" s="196">
        <f>ROUND(I228*H228,2)</f>
        <v>0</v>
      </c>
      <c r="BL228" s="17" t="s">
        <v>200</v>
      </c>
      <c r="BM228" s="195" t="s">
        <v>342</v>
      </c>
    </row>
    <row r="229" spans="2:51" s="13" customFormat="1" ht="12">
      <c r="B229" s="197"/>
      <c r="C229" s="198"/>
      <c r="D229" s="199" t="s">
        <v>136</v>
      </c>
      <c r="E229" s="200" t="s">
        <v>1</v>
      </c>
      <c r="F229" s="201" t="s">
        <v>153</v>
      </c>
      <c r="G229" s="198"/>
      <c r="H229" s="200" t="s">
        <v>1</v>
      </c>
      <c r="I229" s="202"/>
      <c r="J229" s="198"/>
      <c r="K229" s="198"/>
      <c r="L229" s="203"/>
      <c r="M229" s="204"/>
      <c r="N229" s="205"/>
      <c r="O229" s="205"/>
      <c r="P229" s="205"/>
      <c r="Q229" s="205"/>
      <c r="R229" s="205"/>
      <c r="S229" s="205"/>
      <c r="T229" s="206"/>
      <c r="AT229" s="207" t="s">
        <v>136</v>
      </c>
      <c r="AU229" s="207" t="s">
        <v>134</v>
      </c>
      <c r="AV229" s="13" t="s">
        <v>81</v>
      </c>
      <c r="AW229" s="13" t="s">
        <v>31</v>
      </c>
      <c r="AX229" s="13" t="s">
        <v>73</v>
      </c>
      <c r="AY229" s="207" t="s">
        <v>126</v>
      </c>
    </row>
    <row r="230" spans="2:51" s="14" customFormat="1" ht="12">
      <c r="B230" s="208"/>
      <c r="C230" s="209"/>
      <c r="D230" s="199" t="s">
        <v>136</v>
      </c>
      <c r="E230" s="210" t="s">
        <v>1</v>
      </c>
      <c r="F230" s="211" t="s">
        <v>343</v>
      </c>
      <c r="G230" s="209"/>
      <c r="H230" s="212">
        <v>14.5</v>
      </c>
      <c r="I230" s="213"/>
      <c r="J230" s="209"/>
      <c r="K230" s="209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136</v>
      </c>
      <c r="AU230" s="218" t="s">
        <v>134</v>
      </c>
      <c r="AV230" s="14" t="s">
        <v>134</v>
      </c>
      <c r="AW230" s="14" t="s">
        <v>31</v>
      </c>
      <c r="AX230" s="14" t="s">
        <v>73</v>
      </c>
      <c r="AY230" s="218" t="s">
        <v>126</v>
      </c>
    </row>
    <row r="231" spans="2:51" s="13" customFormat="1" ht="12">
      <c r="B231" s="197"/>
      <c r="C231" s="198"/>
      <c r="D231" s="199" t="s">
        <v>136</v>
      </c>
      <c r="E231" s="200" t="s">
        <v>1</v>
      </c>
      <c r="F231" s="201" t="s">
        <v>151</v>
      </c>
      <c r="G231" s="198"/>
      <c r="H231" s="200" t="s">
        <v>1</v>
      </c>
      <c r="I231" s="202"/>
      <c r="J231" s="198"/>
      <c r="K231" s="198"/>
      <c r="L231" s="203"/>
      <c r="M231" s="204"/>
      <c r="N231" s="205"/>
      <c r="O231" s="205"/>
      <c r="P231" s="205"/>
      <c r="Q231" s="205"/>
      <c r="R231" s="205"/>
      <c r="S231" s="205"/>
      <c r="T231" s="206"/>
      <c r="AT231" s="207" t="s">
        <v>136</v>
      </c>
      <c r="AU231" s="207" t="s">
        <v>134</v>
      </c>
      <c r="AV231" s="13" t="s">
        <v>81</v>
      </c>
      <c r="AW231" s="13" t="s">
        <v>31</v>
      </c>
      <c r="AX231" s="13" t="s">
        <v>73</v>
      </c>
      <c r="AY231" s="207" t="s">
        <v>126</v>
      </c>
    </row>
    <row r="232" spans="2:51" s="14" customFormat="1" ht="12">
      <c r="B232" s="208"/>
      <c r="C232" s="209"/>
      <c r="D232" s="199" t="s">
        <v>136</v>
      </c>
      <c r="E232" s="210" t="s">
        <v>1</v>
      </c>
      <c r="F232" s="211" t="s">
        <v>344</v>
      </c>
      <c r="G232" s="209"/>
      <c r="H232" s="212">
        <v>17.3</v>
      </c>
      <c r="I232" s="213"/>
      <c r="J232" s="209"/>
      <c r="K232" s="209"/>
      <c r="L232" s="214"/>
      <c r="M232" s="215"/>
      <c r="N232" s="216"/>
      <c r="O232" s="216"/>
      <c r="P232" s="216"/>
      <c r="Q232" s="216"/>
      <c r="R232" s="216"/>
      <c r="S232" s="216"/>
      <c r="T232" s="217"/>
      <c r="AT232" s="218" t="s">
        <v>136</v>
      </c>
      <c r="AU232" s="218" t="s">
        <v>134</v>
      </c>
      <c r="AV232" s="14" t="s">
        <v>134</v>
      </c>
      <c r="AW232" s="14" t="s">
        <v>31</v>
      </c>
      <c r="AX232" s="14" t="s">
        <v>73</v>
      </c>
      <c r="AY232" s="218" t="s">
        <v>126</v>
      </c>
    </row>
    <row r="233" spans="2:51" s="15" customFormat="1" ht="12">
      <c r="B233" s="219"/>
      <c r="C233" s="220"/>
      <c r="D233" s="199" t="s">
        <v>136</v>
      </c>
      <c r="E233" s="221" t="s">
        <v>1</v>
      </c>
      <c r="F233" s="222" t="s">
        <v>155</v>
      </c>
      <c r="G233" s="220"/>
      <c r="H233" s="223">
        <v>31.8</v>
      </c>
      <c r="I233" s="224"/>
      <c r="J233" s="220"/>
      <c r="K233" s="220"/>
      <c r="L233" s="225"/>
      <c r="M233" s="226"/>
      <c r="N233" s="227"/>
      <c r="O233" s="227"/>
      <c r="P233" s="227"/>
      <c r="Q233" s="227"/>
      <c r="R233" s="227"/>
      <c r="S233" s="227"/>
      <c r="T233" s="228"/>
      <c r="AT233" s="229" t="s">
        <v>136</v>
      </c>
      <c r="AU233" s="229" t="s">
        <v>134</v>
      </c>
      <c r="AV233" s="15" t="s">
        <v>133</v>
      </c>
      <c r="AW233" s="15" t="s">
        <v>31</v>
      </c>
      <c r="AX233" s="15" t="s">
        <v>81</v>
      </c>
      <c r="AY233" s="229" t="s">
        <v>126</v>
      </c>
    </row>
    <row r="234" spans="1:65" s="2" customFormat="1" ht="16.5" customHeight="1">
      <c r="A234" s="34"/>
      <c r="B234" s="35"/>
      <c r="C234" s="183" t="s">
        <v>345</v>
      </c>
      <c r="D234" s="183" t="s">
        <v>129</v>
      </c>
      <c r="E234" s="184" t="s">
        <v>346</v>
      </c>
      <c r="F234" s="185" t="s">
        <v>347</v>
      </c>
      <c r="G234" s="186" t="s">
        <v>341</v>
      </c>
      <c r="H234" s="187">
        <v>31.8</v>
      </c>
      <c r="I234" s="188"/>
      <c r="J234" s="189">
        <f>ROUND(I234*H234,2)</f>
        <v>0</v>
      </c>
      <c r="K234" s="190"/>
      <c r="L234" s="39"/>
      <c r="M234" s="191" t="s">
        <v>1</v>
      </c>
      <c r="N234" s="192" t="s">
        <v>39</v>
      </c>
      <c r="O234" s="71"/>
      <c r="P234" s="193">
        <f>O234*H234</f>
        <v>0</v>
      </c>
      <c r="Q234" s="193">
        <v>0</v>
      </c>
      <c r="R234" s="193">
        <f>Q234*H234</f>
        <v>0</v>
      </c>
      <c r="S234" s="193">
        <v>0</v>
      </c>
      <c r="T234" s="194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5" t="s">
        <v>200</v>
      </c>
      <c r="AT234" s="195" t="s">
        <v>129</v>
      </c>
      <c r="AU234" s="195" t="s">
        <v>134</v>
      </c>
      <c r="AY234" s="17" t="s">
        <v>126</v>
      </c>
      <c r="BE234" s="196">
        <f>IF(N234="základní",J234,0)</f>
        <v>0</v>
      </c>
      <c r="BF234" s="196">
        <f>IF(N234="snížená",J234,0)</f>
        <v>0</v>
      </c>
      <c r="BG234" s="196">
        <f>IF(N234="zákl. přenesená",J234,0)</f>
        <v>0</v>
      </c>
      <c r="BH234" s="196">
        <f>IF(N234="sníž. přenesená",J234,0)</f>
        <v>0</v>
      </c>
      <c r="BI234" s="196">
        <f>IF(N234="nulová",J234,0)</f>
        <v>0</v>
      </c>
      <c r="BJ234" s="17" t="s">
        <v>134</v>
      </c>
      <c r="BK234" s="196">
        <f>ROUND(I234*H234,2)</f>
        <v>0</v>
      </c>
      <c r="BL234" s="17" t="s">
        <v>200</v>
      </c>
      <c r="BM234" s="195" t="s">
        <v>348</v>
      </c>
    </row>
    <row r="235" spans="1:65" s="2" customFormat="1" ht="16.5" customHeight="1">
      <c r="A235" s="34"/>
      <c r="B235" s="35"/>
      <c r="C235" s="230" t="s">
        <v>349</v>
      </c>
      <c r="D235" s="230" t="s">
        <v>207</v>
      </c>
      <c r="E235" s="231" t="s">
        <v>350</v>
      </c>
      <c r="F235" s="232" t="s">
        <v>351</v>
      </c>
      <c r="G235" s="233" t="s">
        <v>341</v>
      </c>
      <c r="H235" s="234">
        <v>34.344</v>
      </c>
      <c r="I235" s="235"/>
      <c r="J235" s="236">
        <f>ROUND(I235*H235,2)</f>
        <v>0</v>
      </c>
      <c r="K235" s="237"/>
      <c r="L235" s="238"/>
      <c r="M235" s="239" t="s">
        <v>1</v>
      </c>
      <c r="N235" s="240" t="s">
        <v>39</v>
      </c>
      <c r="O235" s="71"/>
      <c r="P235" s="193">
        <f>O235*H235</f>
        <v>0</v>
      </c>
      <c r="Q235" s="193">
        <v>0.0002</v>
      </c>
      <c r="R235" s="193">
        <f>Q235*H235</f>
        <v>0.0068688</v>
      </c>
      <c r="S235" s="193">
        <v>0</v>
      </c>
      <c r="T235" s="194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5" t="s">
        <v>210</v>
      </c>
      <c r="AT235" s="195" t="s">
        <v>207</v>
      </c>
      <c r="AU235" s="195" t="s">
        <v>134</v>
      </c>
      <c r="AY235" s="17" t="s">
        <v>126</v>
      </c>
      <c r="BE235" s="196">
        <f>IF(N235="základní",J235,0)</f>
        <v>0</v>
      </c>
      <c r="BF235" s="196">
        <f>IF(N235="snížená",J235,0)</f>
        <v>0</v>
      </c>
      <c r="BG235" s="196">
        <f>IF(N235="zákl. přenesená",J235,0)</f>
        <v>0</v>
      </c>
      <c r="BH235" s="196">
        <f>IF(N235="sníž. přenesená",J235,0)</f>
        <v>0</v>
      </c>
      <c r="BI235" s="196">
        <f>IF(N235="nulová",J235,0)</f>
        <v>0</v>
      </c>
      <c r="BJ235" s="17" t="s">
        <v>134</v>
      </c>
      <c r="BK235" s="196">
        <f>ROUND(I235*H235,2)</f>
        <v>0</v>
      </c>
      <c r="BL235" s="17" t="s">
        <v>200</v>
      </c>
      <c r="BM235" s="195" t="s">
        <v>352</v>
      </c>
    </row>
    <row r="236" spans="2:51" s="14" customFormat="1" ht="12">
      <c r="B236" s="208"/>
      <c r="C236" s="209"/>
      <c r="D236" s="199" t="s">
        <v>136</v>
      </c>
      <c r="E236" s="209"/>
      <c r="F236" s="211" t="s">
        <v>353</v>
      </c>
      <c r="G236" s="209"/>
      <c r="H236" s="212">
        <v>34.344</v>
      </c>
      <c r="I236" s="213"/>
      <c r="J236" s="209"/>
      <c r="K236" s="209"/>
      <c r="L236" s="214"/>
      <c r="M236" s="215"/>
      <c r="N236" s="216"/>
      <c r="O236" s="216"/>
      <c r="P236" s="216"/>
      <c r="Q236" s="216"/>
      <c r="R236" s="216"/>
      <c r="S236" s="216"/>
      <c r="T236" s="217"/>
      <c r="AT236" s="218" t="s">
        <v>136</v>
      </c>
      <c r="AU236" s="218" t="s">
        <v>134</v>
      </c>
      <c r="AV236" s="14" t="s">
        <v>134</v>
      </c>
      <c r="AW236" s="14" t="s">
        <v>4</v>
      </c>
      <c r="AX236" s="14" t="s">
        <v>81</v>
      </c>
      <c r="AY236" s="218" t="s">
        <v>126</v>
      </c>
    </row>
    <row r="237" spans="1:65" s="2" customFormat="1" ht="24.15" customHeight="1">
      <c r="A237" s="34"/>
      <c r="B237" s="35"/>
      <c r="C237" s="183" t="s">
        <v>354</v>
      </c>
      <c r="D237" s="183" t="s">
        <v>129</v>
      </c>
      <c r="E237" s="184" t="s">
        <v>355</v>
      </c>
      <c r="F237" s="185" t="s">
        <v>356</v>
      </c>
      <c r="G237" s="186" t="s">
        <v>166</v>
      </c>
      <c r="H237" s="187">
        <v>0.007</v>
      </c>
      <c r="I237" s="188"/>
      <c r="J237" s="189">
        <f>ROUND(I237*H237,2)</f>
        <v>0</v>
      </c>
      <c r="K237" s="190"/>
      <c r="L237" s="39"/>
      <c r="M237" s="191" t="s">
        <v>1</v>
      </c>
      <c r="N237" s="192" t="s">
        <v>39</v>
      </c>
      <c r="O237" s="71"/>
      <c r="P237" s="193">
        <f>O237*H237</f>
        <v>0</v>
      </c>
      <c r="Q237" s="193">
        <v>0</v>
      </c>
      <c r="R237" s="193">
        <f>Q237*H237</f>
        <v>0</v>
      </c>
      <c r="S237" s="193">
        <v>0</v>
      </c>
      <c r="T237" s="194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5" t="s">
        <v>200</v>
      </c>
      <c r="AT237" s="195" t="s">
        <v>129</v>
      </c>
      <c r="AU237" s="195" t="s">
        <v>134</v>
      </c>
      <c r="AY237" s="17" t="s">
        <v>126</v>
      </c>
      <c r="BE237" s="196">
        <f>IF(N237="základní",J237,0)</f>
        <v>0</v>
      </c>
      <c r="BF237" s="196">
        <f>IF(N237="snížená",J237,0)</f>
        <v>0</v>
      </c>
      <c r="BG237" s="196">
        <f>IF(N237="zákl. přenesená",J237,0)</f>
        <v>0</v>
      </c>
      <c r="BH237" s="196">
        <f>IF(N237="sníž. přenesená",J237,0)</f>
        <v>0</v>
      </c>
      <c r="BI237" s="196">
        <f>IF(N237="nulová",J237,0)</f>
        <v>0</v>
      </c>
      <c r="BJ237" s="17" t="s">
        <v>134</v>
      </c>
      <c r="BK237" s="196">
        <f>ROUND(I237*H237,2)</f>
        <v>0</v>
      </c>
      <c r="BL237" s="17" t="s">
        <v>200</v>
      </c>
      <c r="BM237" s="195" t="s">
        <v>357</v>
      </c>
    </row>
    <row r="238" spans="1:65" s="2" customFormat="1" ht="24.15" customHeight="1">
      <c r="A238" s="34"/>
      <c r="B238" s="35"/>
      <c r="C238" s="183" t="s">
        <v>358</v>
      </c>
      <c r="D238" s="183" t="s">
        <v>129</v>
      </c>
      <c r="E238" s="184" t="s">
        <v>359</v>
      </c>
      <c r="F238" s="185" t="s">
        <v>360</v>
      </c>
      <c r="G238" s="186" t="s">
        <v>166</v>
      </c>
      <c r="H238" s="187">
        <v>0.007</v>
      </c>
      <c r="I238" s="188"/>
      <c r="J238" s="189">
        <f>ROUND(I238*H238,2)</f>
        <v>0</v>
      </c>
      <c r="K238" s="190"/>
      <c r="L238" s="39"/>
      <c r="M238" s="191" t="s">
        <v>1</v>
      </c>
      <c r="N238" s="192" t="s">
        <v>39</v>
      </c>
      <c r="O238" s="71"/>
      <c r="P238" s="193">
        <f>O238*H238</f>
        <v>0</v>
      </c>
      <c r="Q238" s="193">
        <v>0</v>
      </c>
      <c r="R238" s="193">
        <f>Q238*H238</f>
        <v>0</v>
      </c>
      <c r="S238" s="193">
        <v>0</v>
      </c>
      <c r="T238" s="194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5" t="s">
        <v>200</v>
      </c>
      <c r="AT238" s="195" t="s">
        <v>129</v>
      </c>
      <c r="AU238" s="195" t="s">
        <v>134</v>
      </c>
      <c r="AY238" s="17" t="s">
        <v>126</v>
      </c>
      <c r="BE238" s="196">
        <f>IF(N238="základní",J238,0)</f>
        <v>0</v>
      </c>
      <c r="BF238" s="196">
        <f>IF(N238="snížená",J238,0)</f>
        <v>0</v>
      </c>
      <c r="BG238" s="196">
        <f>IF(N238="zákl. přenesená",J238,0)</f>
        <v>0</v>
      </c>
      <c r="BH238" s="196">
        <f>IF(N238="sníž. přenesená",J238,0)</f>
        <v>0</v>
      </c>
      <c r="BI238" s="196">
        <f>IF(N238="nulová",J238,0)</f>
        <v>0</v>
      </c>
      <c r="BJ238" s="17" t="s">
        <v>134</v>
      </c>
      <c r="BK238" s="196">
        <f>ROUND(I238*H238,2)</f>
        <v>0</v>
      </c>
      <c r="BL238" s="17" t="s">
        <v>200</v>
      </c>
      <c r="BM238" s="195" t="s">
        <v>361</v>
      </c>
    </row>
    <row r="239" spans="2:63" s="12" customFormat="1" ht="22.95" customHeight="1">
      <c r="B239" s="167"/>
      <c r="C239" s="168"/>
      <c r="D239" s="169" t="s">
        <v>72</v>
      </c>
      <c r="E239" s="181" t="s">
        <v>362</v>
      </c>
      <c r="F239" s="181" t="s">
        <v>363</v>
      </c>
      <c r="G239" s="168"/>
      <c r="H239" s="168"/>
      <c r="I239" s="171"/>
      <c r="J239" s="182">
        <f>BK239</f>
        <v>0</v>
      </c>
      <c r="K239" s="168"/>
      <c r="L239" s="173"/>
      <c r="M239" s="174"/>
      <c r="N239" s="175"/>
      <c r="O239" s="175"/>
      <c r="P239" s="176">
        <f>SUM(P240:P255)</f>
        <v>0</v>
      </c>
      <c r="Q239" s="175"/>
      <c r="R239" s="176">
        <f>SUM(R240:R255)</f>
        <v>0.24155999999999994</v>
      </c>
      <c r="S239" s="175"/>
      <c r="T239" s="177">
        <f>SUM(T240:T255)</f>
        <v>0.08387499999999999</v>
      </c>
      <c r="AR239" s="178" t="s">
        <v>134</v>
      </c>
      <c r="AT239" s="179" t="s">
        <v>72</v>
      </c>
      <c r="AU239" s="179" t="s">
        <v>81</v>
      </c>
      <c r="AY239" s="178" t="s">
        <v>126</v>
      </c>
      <c r="BK239" s="180">
        <f>SUM(BK240:BK255)</f>
        <v>0</v>
      </c>
    </row>
    <row r="240" spans="1:65" s="2" customFormat="1" ht="24.15" customHeight="1">
      <c r="A240" s="34"/>
      <c r="B240" s="35"/>
      <c r="C240" s="183" t="s">
        <v>364</v>
      </c>
      <c r="D240" s="183" t="s">
        <v>129</v>
      </c>
      <c r="E240" s="184" t="s">
        <v>365</v>
      </c>
      <c r="F240" s="185" t="s">
        <v>366</v>
      </c>
      <c r="G240" s="186" t="s">
        <v>143</v>
      </c>
      <c r="H240" s="187">
        <v>33.55</v>
      </c>
      <c r="I240" s="188"/>
      <c r="J240" s="189">
        <f aca="true" t="shared" si="0" ref="J240:J246">ROUND(I240*H240,2)</f>
        <v>0</v>
      </c>
      <c r="K240" s="190"/>
      <c r="L240" s="39"/>
      <c r="M240" s="191" t="s">
        <v>1</v>
      </c>
      <c r="N240" s="192" t="s">
        <v>39</v>
      </c>
      <c r="O240" s="71"/>
      <c r="P240" s="193">
        <f aca="true" t="shared" si="1" ref="P240:P246">O240*H240</f>
        <v>0</v>
      </c>
      <c r="Q240" s="193">
        <v>0</v>
      </c>
      <c r="R240" s="193">
        <f aca="true" t="shared" si="2" ref="R240:R246">Q240*H240</f>
        <v>0</v>
      </c>
      <c r="S240" s="193">
        <v>0</v>
      </c>
      <c r="T240" s="194">
        <f aca="true" t="shared" si="3" ref="T240:T246"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5" t="s">
        <v>133</v>
      </c>
      <c r="AT240" s="195" t="s">
        <v>129</v>
      </c>
      <c r="AU240" s="195" t="s">
        <v>134</v>
      </c>
      <c r="AY240" s="17" t="s">
        <v>126</v>
      </c>
      <c r="BE240" s="196">
        <f aca="true" t="shared" si="4" ref="BE240:BE246">IF(N240="základní",J240,0)</f>
        <v>0</v>
      </c>
      <c r="BF240" s="196">
        <f aca="true" t="shared" si="5" ref="BF240:BF246">IF(N240="snížená",J240,0)</f>
        <v>0</v>
      </c>
      <c r="BG240" s="196">
        <f aca="true" t="shared" si="6" ref="BG240:BG246">IF(N240="zákl. přenesená",J240,0)</f>
        <v>0</v>
      </c>
      <c r="BH240" s="196">
        <f aca="true" t="shared" si="7" ref="BH240:BH246">IF(N240="sníž. přenesená",J240,0)</f>
        <v>0</v>
      </c>
      <c r="BI240" s="196">
        <f aca="true" t="shared" si="8" ref="BI240:BI246">IF(N240="nulová",J240,0)</f>
        <v>0</v>
      </c>
      <c r="BJ240" s="17" t="s">
        <v>134</v>
      </c>
      <c r="BK240" s="196">
        <f aca="true" t="shared" si="9" ref="BK240:BK246">ROUND(I240*H240,2)</f>
        <v>0</v>
      </c>
      <c r="BL240" s="17" t="s">
        <v>133</v>
      </c>
      <c r="BM240" s="195" t="s">
        <v>367</v>
      </c>
    </row>
    <row r="241" spans="1:65" s="2" customFormat="1" ht="24.15" customHeight="1">
      <c r="A241" s="34"/>
      <c r="B241" s="35"/>
      <c r="C241" s="183" t="s">
        <v>368</v>
      </c>
      <c r="D241" s="183" t="s">
        <v>129</v>
      </c>
      <c r="E241" s="184" t="s">
        <v>369</v>
      </c>
      <c r="F241" s="185" t="s">
        <v>370</v>
      </c>
      <c r="G241" s="186" t="s">
        <v>143</v>
      </c>
      <c r="H241" s="187">
        <v>33.55</v>
      </c>
      <c r="I241" s="188"/>
      <c r="J241" s="189">
        <f t="shared" si="0"/>
        <v>0</v>
      </c>
      <c r="K241" s="190"/>
      <c r="L241" s="39"/>
      <c r="M241" s="191" t="s">
        <v>1</v>
      </c>
      <c r="N241" s="192" t="s">
        <v>39</v>
      </c>
      <c r="O241" s="71"/>
      <c r="P241" s="193">
        <f t="shared" si="1"/>
        <v>0</v>
      </c>
      <c r="Q241" s="193">
        <v>0</v>
      </c>
      <c r="R241" s="193">
        <f t="shared" si="2"/>
        <v>0</v>
      </c>
      <c r="S241" s="193">
        <v>0</v>
      </c>
      <c r="T241" s="194">
        <f t="shared" si="3"/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5" t="s">
        <v>200</v>
      </c>
      <c r="AT241" s="195" t="s">
        <v>129</v>
      </c>
      <c r="AU241" s="195" t="s">
        <v>134</v>
      </c>
      <c r="AY241" s="17" t="s">
        <v>126</v>
      </c>
      <c r="BE241" s="196">
        <f t="shared" si="4"/>
        <v>0</v>
      </c>
      <c r="BF241" s="196">
        <f t="shared" si="5"/>
        <v>0</v>
      </c>
      <c r="BG241" s="196">
        <f t="shared" si="6"/>
        <v>0</v>
      </c>
      <c r="BH241" s="196">
        <f t="shared" si="7"/>
        <v>0</v>
      </c>
      <c r="BI241" s="196">
        <f t="shared" si="8"/>
        <v>0</v>
      </c>
      <c r="BJ241" s="17" t="s">
        <v>134</v>
      </c>
      <c r="BK241" s="196">
        <f t="shared" si="9"/>
        <v>0</v>
      </c>
      <c r="BL241" s="17" t="s">
        <v>200</v>
      </c>
      <c r="BM241" s="195" t="s">
        <v>371</v>
      </c>
    </row>
    <row r="242" spans="1:65" s="2" customFormat="1" ht="16.5" customHeight="1">
      <c r="A242" s="34"/>
      <c r="B242" s="35"/>
      <c r="C242" s="183" t="s">
        <v>372</v>
      </c>
      <c r="D242" s="183" t="s">
        <v>129</v>
      </c>
      <c r="E242" s="184" t="s">
        <v>373</v>
      </c>
      <c r="F242" s="185" t="s">
        <v>374</v>
      </c>
      <c r="G242" s="186" t="s">
        <v>143</v>
      </c>
      <c r="H242" s="187">
        <v>33.55</v>
      </c>
      <c r="I242" s="188"/>
      <c r="J242" s="189">
        <f t="shared" si="0"/>
        <v>0</v>
      </c>
      <c r="K242" s="190"/>
      <c r="L242" s="39"/>
      <c r="M242" s="191" t="s">
        <v>1</v>
      </c>
      <c r="N242" s="192" t="s">
        <v>39</v>
      </c>
      <c r="O242" s="71"/>
      <c r="P242" s="193">
        <f t="shared" si="1"/>
        <v>0</v>
      </c>
      <c r="Q242" s="193">
        <v>0</v>
      </c>
      <c r="R242" s="193">
        <f t="shared" si="2"/>
        <v>0</v>
      </c>
      <c r="S242" s="193">
        <v>0</v>
      </c>
      <c r="T242" s="194">
        <f t="shared" si="3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5" t="s">
        <v>200</v>
      </c>
      <c r="AT242" s="195" t="s">
        <v>129</v>
      </c>
      <c r="AU242" s="195" t="s">
        <v>134</v>
      </c>
      <c r="AY242" s="17" t="s">
        <v>126</v>
      </c>
      <c r="BE242" s="196">
        <f t="shared" si="4"/>
        <v>0</v>
      </c>
      <c r="BF242" s="196">
        <f t="shared" si="5"/>
        <v>0</v>
      </c>
      <c r="BG242" s="196">
        <f t="shared" si="6"/>
        <v>0</v>
      </c>
      <c r="BH242" s="196">
        <f t="shared" si="7"/>
        <v>0</v>
      </c>
      <c r="BI242" s="196">
        <f t="shared" si="8"/>
        <v>0</v>
      </c>
      <c r="BJ242" s="17" t="s">
        <v>134</v>
      </c>
      <c r="BK242" s="196">
        <f t="shared" si="9"/>
        <v>0</v>
      </c>
      <c r="BL242" s="17" t="s">
        <v>200</v>
      </c>
      <c r="BM242" s="195" t="s">
        <v>375</v>
      </c>
    </row>
    <row r="243" spans="1:65" s="2" customFormat="1" ht="24.15" customHeight="1">
      <c r="A243" s="34"/>
      <c r="B243" s="35"/>
      <c r="C243" s="183" t="s">
        <v>376</v>
      </c>
      <c r="D243" s="183" t="s">
        <v>129</v>
      </c>
      <c r="E243" s="184" t="s">
        <v>377</v>
      </c>
      <c r="F243" s="185" t="s">
        <v>378</v>
      </c>
      <c r="G243" s="186" t="s">
        <v>143</v>
      </c>
      <c r="H243" s="187">
        <v>33.55</v>
      </c>
      <c r="I243" s="188"/>
      <c r="J243" s="189">
        <f t="shared" si="0"/>
        <v>0</v>
      </c>
      <c r="K243" s="190"/>
      <c r="L243" s="39"/>
      <c r="M243" s="191" t="s">
        <v>1</v>
      </c>
      <c r="N243" s="192" t="s">
        <v>39</v>
      </c>
      <c r="O243" s="71"/>
      <c r="P243" s="193">
        <f t="shared" si="1"/>
        <v>0</v>
      </c>
      <c r="Q243" s="193">
        <v>0.0002</v>
      </c>
      <c r="R243" s="193">
        <f t="shared" si="2"/>
        <v>0.00671</v>
      </c>
      <c r="S243" s="193">
        <v>0</v>
      </c>
      <c r="T243" s="194">
        <f t="shared" si="3"/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5" t="s">
        <v>200</v>
      </c>
      <c r="AT243" s="195" t="s">
        <v>129</v>
      </c>
      <c r="AU243" s="195" t="s">
        <v>134</v>
      </c>
      <c r="AY243" s="17" t="s">
        <v>126</v>
      </c>
      <c r="BE243" s="196">
        <f t="shared" si="4"/>
        <v>0</v>
      </c>
      <c r="BF243" s="196">
        <f t="shared" si="5"/>
        <v>0</v>
      </c>
      <c r="BG243" s="196">
        <f t="shared" si="6"/>
        <v>0</v>
      </c>
      <c r="BH243" s="196">
        <f t="shared" si="7"/>
        <v>0</v>
      </c>
      <c r="BI243" s="196">
        <f t="shared" si="8"/>
        <v>0</v>
      </c>
      <c r="BJ243" s="17" t="s">
        <v>134</v>
      </c>
      <c r="BK243" s="196">
        <f t="shared" si="9"/>
        <v>0</v>
      </c>
      <c r="BL243" s="17" t="s">
        <v>200</v>
      </c>
      <c r="BM243" s="195" t="s">
        <v>379</v>
      </c>
    </row>
    <row r="244" spans="1:65" s="2" customFormat="1" ht="33" customHeight="1">
      <c r="A244" s="34"/>
      <c r="B244" s="35"/>
      <c r="C244" s="183" t="s">
        <v>380</v>
      </c>
      <c r="D244" s="183" t="s">
        <v>129</v>
      </c>
      <c r="E244" s="184" t="s">
        <v>381</v>
      </c>
      <c r="F244" s="185" t="s">
        <v>382</v>
      </c>
      <c r="G244" s="186" t="s">
        <v>143</v>
      </c>
      <c r="H244" s="187">
        <v>33.55</v>
      </c>
      <c r="I244" s="188"/>
      <c r="J244" s="189">
        <f t="shared" si="0"/>
        <v>0</v>
      </c>
      <c r="K244" s="190"/>
      <c r="L244" s="39"/>
      <c r="M244" s="191" t="s">
        <v>1</v>
      </c>
      <c r="N244" s="192" t="s">
        <v>39</v>
      </c>
      <c r="O244" s="71"/>
      <c r="P244" s="193">
        <f t="shared" si="1"/>
        <v>0</v>
      </c>
      <c r="Q244" s="193">
        <v>0.0045</v>
      </c>
      <c r="R244" s="193">
        <f t="shared" si="2"/>
        <v>0.15097499999999997</v>
      </c>
      <c r="S244" s="193">
        <v>0</v>
      </c>
      <c r="T244" s="194">
        <f t="shared" si="3"/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5" t="s">
        <v>200</v>
      </c>
      <c r="AT244" s="195" t="s">
        <v>129</v>
      </c>
      <c r="AU244" s="195" t="s">
        <v>134</v>
      </c>
      <c r="AY244" s="17" t="s">
        <v>126</v>
      </c>
      <c r="BE244" s="196">
        <f t="shared" si="4"/>
        <v>0</v>
      </c>
      <c r="BF244" s="196">
        <f t="shared" si="5"/>
        <v>0</v>
      </c>
      <c r="BG244" s="196">
        <f t="shared" si="6"/>
        <v>0</v>
      </c>
      <c r="BH244" s="196">
        <f t="shared" si="7"/>
        <v>0</v>
      </c>
      <c r="BI244" s="196">
        <f t="shared" si="8"/>
        <v>0</v>
      </c>
      <c r="BJ244" s="17" t="s">
        <v>134</v>
      </c>
      <c r="BK244" s="196">
        <f t="shared" si="9"/>
        <v>0</v>
      </c>
      <c r="BL244" s="17" t="s">
        <v>200</v>
      </c>
      <c r="BM244" s="195" t="s">
        <v>383</v>
      </c>
    </row>
    <row r="245" spans="1:65" s="2" customFormat="1" ht="24.15" customHeight="1">
      <c r="A245" s="34"/>
      <c r="B245" s="35"/>
      <c r="C245" s="183" t="s">
        <v>384</v>
      </c>
      <c r="D245" s="183" t="s">
        <v>129</v>
      </c>
      <c r="E245" s="184" t="s">
        <v>385</v>
      </c>
      <c r="F245" s="185" t="s">
        <v>386</v>
      </c>
      <c r="G245" s="186" t="s">
        <v>143</v>
      </c>
      <c r="H245" s="187">
        <v>33.55</v>
      </c>
      <c r="I245" s="188"/>
      <c r="J245" s="189">
        <f t="shared" si="0"/>
        <v>0</v>
      </c>
      <c r="K245" s="190"/>
      <c r="L245" s="39"/>
      <c r="M245" s="191" t="s">
        <v>1</v>
      </c>
      <c r="N245" s="192" t="s">
        <v>39</v>
      </c>
      <c r="O245" s="71"/>
      <c r="P245" s="193">
        <f t="shared" si="1"/>
        <v>0</v>
      </c>
      <c r="Q245" s="193">
        <v>0</v>
      </c>
      <c r="R245" s="193">
        <f t="shared" si="2"/>
        <v>0</v>
      </c>
      <c r="S245" s="193">
        <v>0.0025</v>
      </c>
      <c r="T245" s="194">
        <f t="shared" si="3"/>
        <v>0.08387499999999999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5" t="s">
        <v>200</v>
      </c>
      <c r="AT245" s="195" t="s">
        <v>129</v>
      </c>
      <c r="AU245" s="195" t="s">
        <v>134</v>
      </c>
      <c r="AY245" s="17" t="s">
        <v>126</v>
      </c>
      <c r="BE245" s="196">
        <f t="shared" si="4"/>
        <v>0</v>
      </c>
      <c r="BF245" s="196">
        <f t="shared" si="5"/>
        <v>0</v>
      </c>
      <c r="BG245" s="196">
        <f t="shared" si="6"/>
        <v>0</v>
      </c>
      <c r="BH245" s="196">
        <f t="shared" si="7"/>
        <v>0</v>
      </c>
      <c r="BI245" s="196">
        <f t="shared" si="8"/>
        <v>0</v>
      </c>
      <c r="BJ245" s="17" t="s">
        <v>134</v>
      </c>
      <c r="BK245" s="196">
        <f t="shared" si="9"/>
        <v>0</v>
      </c>
      <c r="BL245" s="17" t="s">
        <v>200</v>
      </c>
      <c r="BM245" s="195" t="s">
        <v>387</v>
      </c>
    </row>
    <row r="246" spans="1:65" s="2" customFormat="1" ht="16.5" customHeight="1">
      <c r="A246" s="34"/>
      <c r="B246" s="35"/>
      <c r="C246" s="183" t="s">
        <v>388</v>
      </c>
      <c r="D246" s="183" t="s">
        <v>129</v>
      </c>
      <c r="E246" s="184" t="s">
        <v>389</v>
      </c>
      <c r="F246" s="185" t="s">
        <v>390</v>
      </c>
      <c r="G246" s="186" t="s">
        <v>143</v>
      </c>
      <c r="H246" s="187">
        <v>33.55</v>
      </c>
      <c r="I246" s="188"/>
      <c r="J246" s="189">
        <f t="shared" si="0"/>
        <v>0</v>
      </c>
      <c r="K246" s="190"/>
      <c r="L246" s="39"/>
      <c r="M246" s="191" t="s">
        <v>1</v>
      </c>
      <c r="N246" s="192" t="s">
        <v>39</v>
      </c>
      <c r="O246" s="71"/>
      <c r="P246" s="193">
        <f t="shared" si="1"/>
        <v>0</v>
      </c>
      <c r="Q246" s="193">
        <v>0.0003</v>
      </c>
      <c r="R246" s="193">
        <f t="shared" si="2"/>
        <v>0.010064999999999998</v>
      </c>
      <c r="S246" s="193">
        <v>0</v>
      </c>
      <c r="T246" s="194">
        <f t="shared" si="3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5" t="s">
        <v>200</v>
      </c>
      <c r="AT246" s="195" t="s">
        <v>129</v>
      </c>
      <c r="AU246" s="195" t="s">
        <v>134</v>
      </c>
      <c r="AY246" s="17" t="s">
        <v>126</v>
      </c>
      <c r="BE246" s="196">
        <f t="shared" si="4"/>
        <v>0</v>
      </c>
      <c r="BF246" s="196">
        <f t="shared" si="5"/>
        <v>0</v>
      </c>
      <c r="BG246" s="196">
        <f t="shared" si="6"/>
        <v>0</v>
      </c>
      <c r="BH246" s="196">
        <f t="shared" si="7"/>
        <v>0</v>
      </c>
      <c r="BI246" s="196">
        <f t="shared" si="8"/>
        <v>0</v>
      </c>
      <c r="BJ246" s="17" t="s">
        <v>134</v>
      </c>
      <c r="BK246" s="196">
        <f t="shared" si="9"/>
        <v>0</v>
      </c>
      <c r="BL246" s="17" t="s">
        <v>200</v>
      </c>
      <c r="BM246" s="195" t="s">
        <v>391</v>
      </c>
    </row>
    <row r="247" spans="2:51" s="13" customFormat="1" ht="12">
      <c r="B247" s="197"/>
      <c r="C247" s="198"/>
      <c r="D247" s="199" t="s">
        <v>136</v>
      </c>
      <c r="E247" s="200" t="s">
        <v>1</v>
      </c>
      <c r="F247" s="201" t="s">
        <v>153</v>
      </c>
      <c r="G247" s="198"/>
      <c r="H247" s="200" t="s">
        <v>1</v>
      </c>
      <c r="I247" s="202"/>
      <c r="J247" s="198"/>
      <c r="K247" s="198"/>
      <c r="L247" s="203"/>
      <c r="M247" s="204"/>
      <c r="N247" s="205"/>
      <c r="O247" s="205"/>
      <c r="P247" s="205"/>
      <c r="Q247" s="205"/>
      <c r="R247" s="205"/>
      <c r="S247" s="205"/>
      <c r="T247" s="206"/>
      <c r="AT247" s="207" t="s">
        <v>136</v>
      </c>
      <c r="AU247" s="207" t="s">
        <v>134</v>
      </c>
      <c r="AV247" s="13" t="s">
        <v>81</v>
      </c>
      <c r="AW247" s="13" t="s">
        <v>31</v>
      </c>
      <c r="AX247" s="13" t="s">
        <v>73</v>
      </c>
      <c r="AY247" s="207" t="s">
        <v>126</v>
      </c>
    </row>
    <row r="248" spans="2:51" s="14" customFormat="1" ht="12">
      <c r="B248" s="208"/>
      <c r="C248" s="209"/>
      <c r="D248" s="199" t="s">
        <v>136</v>
      </c>
      <c r="E248" s="210" t="s">
        <v>1</v>
      </c>
      <c r="F248" s="211" t="s">
        <v>154</v>
      </c>
      <c r="G248" s="209"/>
      <c r="H248" s="212">
        <v>11.825</v>
      </c>
      <c r="I248" s="213"/>
      <c r="J248" s="209"/>
      <c r="K248" s="209"/>
      <c r="L248" s="214"/>
      <c r="M248" s="215"/>
      <c r="N248" s="216"/>
      <c r="O248" s="216"/>
      <c r="P248" s="216"/>
      <c r="Q248" s="216"/>
      <c r="R248" s="216"/>
      <c r="S248" s="216"/>
      <c r="T248" s="217"/>
      <c r="AT248" s="218" t="s">
        <v>136</v>
      </c>
      <c r="AU248" s="218" t="s">
        <v>134</v>
      </c>
      <c r="AV248" s="14" t="s">
        <v>134</v>
      </c>
      <c r="AW248" s="14" t="s">
        <v>31</v>
      </c>
      <c r="AX248" s="14" t="s">
        <v>73</v>
      </c>
      <c r="AY248" s="218" t="s">
        <v>126</v>
      </c>
    </row>
    <row r="249" spans="2:51" s="13" customFormat="1" ht="12">
      <c r="B249" s="197"/>
      <c r="C249" s="198"/>
      <c r="D249" s="199" t="s">
        <v>136</v>
      </c>
      <c r="E249" s="200" t="s">
        <v>1</v>
      </c>
      <c r="F249" s="201" t="s">
        <v>151</v>
      </c>
      <c r="G249" s="198"/>
      <c r="H249" s="200" t="s">
        <v>1</v>
      </c>
      <c r="I249" s="202"/>
      <c r="J249" s="198"/>
      <c r="K249" s="198"/>
      <c r="L249" s="203"/>
      <c r="M249" s="204"/>
      <c r="N249" s="205"/>
      <c r="O249" s="205"/>
      <c r="P249" s="205"/>
      <c r="Q249" s="205"/>
      <c r="R249" s="205"/>
      <c r="S249" s="205"/>
      <c r="T249" s="206"/>
      <c r="AT249" s="207" t="s">
        <v>136</v>
      </c>
      <c r="AU249" s="207" t="s">
        <v>134</v>
      </c>
      <c r="AV249" s="13" t="s">
        <v>81</v>
      </c>
      <c r="AW249" s="13" t="s">
        <v>31</v>
      </c>
      <c r="AX249" s="13" t="s">
        <v>73</v>
      </c>
      <c r="AY249" s="207" t="s">
        <v>126</v>
      </c>
    </row>
    <row r="250" spans="2:51" s="14" customFormat="1" ht="12">
      <c r="B250" s="208"/>
      <c r="C250" s="209"/>
      <c r="D250" s="199" t="s">
        <v>136</v>
      </c>
      <c r="E250" s="210" t="s">
        <v>1</v>
      </c>
      <c r="F250" s="211" t="s">
        <v>152</v>
      </c>
      <c r="G250" s="209"/>
      <c r="H250" s="212">
        <v>21.725</v>
      </c>
      <c r="I250" s="213"/>
      <c r="J250" s="209"/>
      <c r="K250" s="209"/>
      <c r="L250" s="214"/>
      <c r="M250" s="215"/>
      <c r="N250" s="216"/>
      <c r="O250" s="216"/>
      <c r="P250" s="216"/>
      <c r="Q250" s="216"/>
      <c r="R250" s="216"/>
      <c r="S250" s="216"/>
      <c r="T250" s="217"/>
      <c r="AT250" s="218" t="s">
        <v>136</v>
      </c>
      <c r="AU250" s="218" t="s">
        <v>134</v>
      </c>
      <c r="AV250" s="14" t="s">
        <v>134</v>
      </c>
      <c r="AW250" s="14" t="s">
        <v>31</v>
      </c>
      <c r="AX250" s="14" t="s">
        <v>73</v>
      </c>
      <c r="AY250" s="218" t="s">
        <v>126</v>
      </c>
    </row>
    <row r="251" spans="2:51" s="15" customFormat="1" ht="12">
      <c r="B251" s="219"/>
      <c r="C251" s="220"/>
      <c r="D251" s="199" t="s">
        <v>136</v>
      </c>
      <c r="E251" s="221" t="s">
        <v>1</v>
      </c>
      <c r="F251" s="222" t="s">
        <v>155</v>
      </c>
      <c r="G251" s="220"/>
      <c r="H251" s="223">
        <v>33.55</v>
      </c>
      <c r="I251" s="224"/>
      <c r="J251" s="220"/>
      <c r="K251" s="220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136</v>
      </c>
      <c r="AU251" s="229" t="s">
        <v>134</v>
      </c>
      <c r="AV251" s="15" t="s">
        <v>133</v>
      </c>
      <c r="AW251" s="15" t="s">
        <v>31</v>
      </c>
      <c r="AX251" s="15" t="s">
        <v>81</v>
      </c>
      <c r="AY251" s="229" t="s">
        <v>126</v>
      </c>
    </row>
    <row r="252" spans="1:65" s="2" customFormat="1" ht="44.25" customHeight="1">
      <c r="A252" s="34"/>
      <c r="B252" s="35"/>
      <c r="C252" s="230" t="s">
        <v>392</v>
      </c>
      <c r="D252" s="230" t="s">
        <v>207</v>
      </c>
      <c r="E252" s="231" t="s">
        <v>393</v>
      </c>
      <c r="F252" s="232" t="s">
        <v>394</v>
      </c>
      <c r="G252" s="233" t="s">
        <v>143</v>
      </c>
      <c r="H252" s="234">
        <v>36.905</v>
      </c>
      <c r="I252" s="235"/>
      <c r="J252" s="236">
        <f>ROUND(I252*H252,2)</f>
        <v>0</v>
      </c>
      <c r="K252" s="237"/>
      <c r="L252" s="238"/>
      <c r="M252" s="239" t="s">
        <v>1</v>
      </c>
      <c r="N252" s="240" t="s">
        <v>39</v>
      </c>
      <c r="O252" s="71"/>
      <c r="P252" s="193">
        <f>O252*H252</f>
        <v>0</v>
      </c>
      <c r="Q252" s="193">
        <v>0.002</v>
      </c>
      <c r="R252" s="193">
        <f>Q252*H252</f>
        <v>0.07381</v>
      </c>
      <c r="S252" s="193">
        <v>0</v>
      </c>
      <c r="T252" s="194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5" t="s">
        <v>210</v>
      </c>
      <c r="AT252" s="195" t="s">
        <v>207</v>
      </c>
      <c r="AU252" s="195" t="s">
        <v>134</v>
      </c>
      <c r="AY252" s="17" t="s">
        <v>126</v>
      </c>
      <c r="BE252" s="196">
        <f>IF(N252="základní",J252,0)</f>
        <v>0</v>
      </c>
      <c r="BF252" s="196">
        <f>IF(N252="snížená",J252,0)</f>
        <v>0</v>
      </c>
      <c r="BG252" s="196">
        <f>IF(N252="zákl. přenesená",J252,0)</f>
        <v>0</v>
      </c>
      <c r="BH252" s="196">
        <f>IF(N252="sníž. přenesená",J252,0)</f>
        <v>0</v>
      </c>
      <c r="BI252" s="196">
        <f>IF(N252="nulová",J252,0)</f>
        <v>0</v>
      </c>
      <c r="BJ252" s="17" t="s">
        <v>134</v>
      </c>
      <c r="BK252" s="196">
        <f>ROUND(I252*H252,2)</f>
        <v>0</v>
      </c>
      <c r="BL252" s="17" t="s">
        <v>200</v>
      </c>
      <c r="BM252" s="195" t="s">
        <v>395</v>
      </c>
    </row>
    <row r="253" spans="2:51" s="14" customFormat="1" ht="12">
      <c r="B253" s="208"/>
      <c r="C253" s="209"/>
      <c r="D253" s="199" t="s">
        <v>136</v>
      </c>
      <c r="E253" s="209"/>
      <c r="F253" s="211" t="s">
        <v>396</v>
      </c>
      <c r="G253" s="209"/>
      <c r="H253" s="212">
        <v>36.905</v>
      </c>
      <c r="I253" s="213"/>
      <c r="J253" s="209"/>
      <c r="K253" s="209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136</v>
      </c>
      <c r="AU253" s="218" t="s">
        <v>134</v>
      </c>
      <c r="AV253" s="14" t="s">
        <v>134</v>
      </c>
      <c r="AW253" s="14" t="s">
        <v>4</v>
      </c>
      <c r="AX253" s="14" t="s">
        <v>81</v>
      </c>
      <c r="AY253" s="218" t="s">
        <v>126</v>
      </c>
    </row>
    <row r="254" spans="1:65" s="2" customFormat="1" ht="24.15" customHeight="1">
      <c r="A254" s="34"/>
      <c r="B254" s="35"/>
      <c r="C254" s="183" t="s">
        <v>397</v>
      </c>
      <c r="D254" s="183" t="s">
        <v>129</v>
      </c>
      <c r="E254" s="184" t="s">
        <v>398</v>
      </c>
      <c r="F254" s="185" t="s">
        <v>399</v>
      </c>
      <c r="G254" s="186" t="s">
        <v>166</v>
      </c>
      <c r="H254" s="187">
        <v>0.242</v>
      </c>
      <c r="I254" s="188"/>
      <c r="J254" s="189">
        <f>ROUND(I254*H254,2)</f>
        <v>0</v>
      </c>
      <c r="K254" s="190"/>
      <c r="L254" s="39"/>
      <c r="M254" s="191" t="s">
        <v>1</v>
      </c>
      <c r="N254" s="192" t="s">
        <v>39</v>
      </c>
      <c r="O254" s="71"/>
      <c r="P254" s="193">
        <f>O254*H254</f>
        <v>0</v>
      </c>
      <c r="Q254" s="193">
        <v>0</v>
      </c>
      <c r="R254" s="193">
        <f>Q254*H254</f>
        <v>0</v>
      </c>
      <c r="S254" s="193">
        <v>0</v>
      </c>
      <c r="T254" s="194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5" t="s">
        <v>200</v>
      </c>
      <c r="AT254" s="195" t="s">
        <v>129</v>
      </c>
      <c r="AU254" s="195" t="s">
        <v>134</v>
      </c>
      <c r="AY254" s="17" t="s">
        <v>126</v>
      </c>
      <c r="BE254" s="196">
        <f>IF(N254="základní",J254,0)</f>
        <v>0</v>
      </c>
      <c r="BF254" s="196">
        <f>IF(N254="snížená",J254,0)</f>
        <v>0</v>
      </c>
      <c r="BG254" s="196">
        <f>IF(N254="zákl. přenesená",J254,0)</f>
        <v>0</v>
      </c>
      <c r="BH254" s="196">
        <f>IF(N254="sníž. přenesená",J254,0)</f>
        <v>0</v>
      </c>
      <c r="BI254" s="196">
        <f>IF(N254="nulová",J254,0)</f>
        <v>0</v>
      </c>
      <c r="BJ254" s="17" t="s">
        <v>134</v>
      </c>
      <c r="BK254" s="196">
        <f>ROUND(I254*H254,2)</f>
        <v>0</v>
      </c>
      <c r="BL254" s="17" t="s">
        <v>200</v>
      </c>
      <c r="BM254" s="195" t="s">
        <v>400</v>
      </c>
    </row>
    <row r="255" spans="1:65" s="2" customFormat="1" ht="24.15" customHeight="1">
      <c r="A255" s="34"/>
      <c r="B255" s="35"/>
      <c r="C255" s="183" t="s">
        <v>401</v>
      </c>
      <c r="D255" s="183" t="s">
        <v>129</v>
      </c>
      <c r="E255" s="184" t="s">
        <v>402</v>
      </c>
      <c r="F255" s="185" t="s">
        <v>403</v>
      </c>
      <c r="G255" s="186" t="s">
        <v>166</v>
      </c>
      <c r="H255" s="187">
        <v>0.242</v>
      </c>
      <c r="I255" s="188"/>
      <c r="J255" s="189">
        <f>ROUND(I255*H255,2)</f>
        <v>0</v>
      </c>
      <c r="K255" s="190"/>
      <c r="L255" s="39"/>
      <c r="M255" s="191" t="s">
        <v>1</v>
      </c>
      <c r="N255" s="192" t="s">
        <v>39</v>
      </c>
      <c r="O255" s="71"/>
      <c r="P255" s="193">
        <f>O255*H255</f>
        <v>0</v>
      </c>
      <c r="Q255" s="193">
        <v>0</v>
      </c>
      <c r="R255" s="193">
        <f>Q255*H255</f>
        <v>0</v>
      </c>
      <c r="S255" s="193">
        <v>0</v>
      </c>
      <c r="T255" s="194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5" t="s">
        <v>200</v>
      </c>
      <c r="AT255" s="195" t="s">
        <v>129</v>
      </c>
      <c r="AU255" s="195" t="s">
        <v>134</v>
      </c>
      <c r="AY255" s="17" t="s">
        <v>126</v>
      </c>
      <c r="BE255" s="196">
        <f>IF(N255="základní",J255,0)</f>
        <v>0</v>
      </c>
      <c r="BF255" s="196">
        <f>IF(N255="snížená",J255,0)</f>
        <v>0</v>
      </c>
      <c r="BG255" s="196">
        <f>IF(N255="zákl. přenesená",J255,0)</f>
        <v>0</v>
      </c>
      <c r="BH255" s="196">
        <f>IF(N255="sníž. přenesená",J255,0)</f>
        <v>0</v>
      </c>
      <c r="BI255" s="196">
        <f>IF(N255="nulová",J255,0)</f>
        <v>0</v>
      </c>
      <c r="BJ255" s="17" t="s">
        <v>134</v>
      </c>
      <c r="BK255" s="196">
        <f>ROUND(I255*H255,2)</f>
        <v>0</v>
      </c>
      <c r="BL255" s="17" t="s">
        <v>200</v>
      </c>
      <c r="BM255" s="195" t="s">
        <v>404</v>
      </c>
    </row>
    <row r="256" spans="2:63" s="12" customFormat="1" ht="22.95" customHeight="1">
      <c r="B256" s="167"/>
      <c r="C256" s="168"/>
      <c r="D256" s="169" t="s">
        <v>72</v>
      </c>
      <c r="E256" s="181" t="s">
        <v>405</v>
      </c>
      <c r="F256" s="181" t="s">
        <v>406</v>
      </c>
      <c r="G256" s="168"/>
      <c r="H256" s="168"/>
      <c r="I256" s="171"/>
      <c r="J256" s="182">
        <f>BK256</f>
        <v>0</v>
      </c>
      <c r="K256" s="168"/>
      <c r="L256" s="173"/>
      <c r="M256" s="174"/>
      <c r="N256" s="175"/>
      <c r="O256" s="175"/>
      <c r="P256" s="176">
        <f>SUM(P257:P265)</f>
        <v>0</v>
      </c>
      <c r="Q256" s="175"/>
      <c r="R256" s="176">
        <f>SUM(R257:R265)</f>
        <v>0.00153155</v>
      </c>
      <c r="S256" s="175"/>
      <c r="T256" s="177">
        <f>SUM(T257:T265)</f>
        <v>0</v>
      </c>
      <c r="AR256" s="178" t="s">
        <v>134</v>
      </c>
      <c r="AT256" s="179" t="s">
        <v>72</v>
      </c>
      <c r="AU256" s="179" t="s">
        <v>81</v>
      </c>
      <c r="AY256" s="178" t="s">
        <v>126</v>
      </c>
      <c r="BK256" s="180">
        <f>SUM(BK257:BK265)</f>
        <v>0</v>
      </c>
    </row>
    <row r="257" spans="1:65" s="2" customFormat="1" ht="16.5" customHeight="1">
      <c r="A257" s="34"/>
      <c r="B257" s="35"/>
      <c r="C257" s="183" t="s">
        <v>407</v>
      </c>
      <c r="D257" s="183" t="s">
        <v>129</v>
      </c>
      <c r="E257" s="184" t="s">
        <v>408</v>
      </c>
      <c r="F257" s="185" t="s">
        <v>409</v>
      </c>
      <c r="G257" s="186" t="s">
        <v>341</v>
      </c>
      <c r="H257" s="187">
        <v>20</v>
      </c>
      <c r="I257" s="188"/>
      <c r="J257" s="189">
        <f>ROUND(I257*H257,2)</f>
        <v>0</v>
      </c>
      <c r="K257" s="190"/>
      <c r="L257" s="39"/>
      <c r="M257" s="191" t="s">
        <v>1</v>
      </c>
      <c r="N257" s="192" t="s">
        <v>39</v>
      </c>
      <c r="O257" s="71"/>
      <c r="P257" s="193">
        <f>O257*H257</f>
        <v>0</v>
      </c>
      <c r="Q257" s="193">
        <v>3E-05</v>
      </c>
      <c r="R257" s="193">
        <f>Q257*H257</f>
        <v>0.0006000000000000001</v>
      </c>
      <c r="S257" s="193">
        <v>0</v>
      </c>
      <c r="T257" s="194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5" t="s">
        <v>200</v>
      </c>
      <c r="AT257" s="195" t="s">
        <v>129</v>
      </c>
      <c r="AU257" s="195" t="s">
        <v>134</v>
      </c>
      <c r="AY257" s="17" t="s">
        <v>126</v>
      </c>
      <c r="BE257" s="196">
        <f>IF(N257="základní",J257,0)</f>
        <v>0</v>
      </c>
      <c r="BF257" s="196">
        <f>IF(N257="snížená",J257,0)</f>
        <v>0</v>
      </c>
      <c r="BG257" s="196">
        <f>IF(N257="zákl. přenesená",J257,0)</f>
        <v>0</v>
      </c>
      <c r="BH257" s="196">
        <f>IF(N257="sníž. přenesená",J257,0)</f>
        <v>0</v>
      </c>
      <c r="BI257" s="196">
        <f>IF(N257="nulová",J257,0)</f>
        <v>0</v>
      </c>
      <c r="BJ257" s="17" t="s">
        <v>134</v>
      </c>
      <c r="BK257" s="196">
        <f>ROUND(I257*H257,2)</f>
        <v>0</v>
      </c>
      <c r="BL257" s="17" t="s">
        <v>200</v>
      </c>
      <c r="BM257" s="195" t="s">
        <v>410</v>
      </c>
    </row>
    <row r="258" spans="1:65" s="2" customFormat="1" ht="24.15" customHeight="1">
      <c r="A258" s="34"/>
      <c r="B258" s="35"/>
      <c r="C258" s="183" t="s">
        <v>411</v>
      </c>
      <c r="D258" s="183" t="s">
        <v>129</v>
      </c>
      <c r="E258" s="184" t="s">
        <v>412</v>
      </c>
      <c r="F258" s="185" t="s">
        <v>413</v>
      </c>
      <c r="G258" s="186" t="s">
        <v>143</v>
      </c>
      <c r="H258" s="187">
        <v>18.631</v>
      </c>
      <c r="I258" s="188"/>
      <c r="J258" s="189">
        <f>ROUND(I258*H258,2)</f>
        <v>0</v>
      </c>
      <c r="K258" s="190"/>
      <c r="L258" s="39"/>
      <c r="M258" s="191" t="s">
        <v>1</v>
      </c>
      <c r="N258" s="192" t="s">
        <v>39</v>
      </c>
      <c r="O258" s="71"/>
      <c r="P258" s="193">
        <f>O258*H258</f>
        <v>0</v>
      </c>
      <c r="Q258" s="193">
        <v>5E-05</v>
      </c>
      <c r="R258" s="193">
        <f>Q258*H258</f>
        <v>0.0009315500000000001</v>
      </c>
      <c r="S258" s="193">
        <v>0</v>
      </c>
      <c r="T258" s="194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5" t="s">
        <v>200</v>
      </c>
      <c r="AT258" s="195" t="s">
        <v>129</v>
      </c>
      <c r="AU258" s="195" t="s">
        <v>134</v>
      </c>
      <c r="AY258" s="17" t="s">
        <v>126</v>
      </c>
      <c r="BE258" s="196">
        <f>IF(N258="základní",J258,0)</f>
        <v>0</v>
      </c>
      <c r="BF258" s="196">
        <f>IF(N258="snížená",J258,0)</f>
        <v>0</v>
      </c>
      <c r="BG258" s="196">
        <f>IF(N258="zákl. přenesená",J258,0)</f>
        <v>0</v>
      </c>
      <c r="BH258" s="196">
        <f>IF(N258="sníž. přenesená",J258,0)</f>
        <v>0</v>
      </c>
      <c r="BI258" s="196">
        <f>IF(N258="nulová",J258,0)</f>
        <v>0</v>
      </c>
      <c r="BJ258" s="17" t="s">
        <v>134</v>
      </c>
      <c r="BK258" s="196">
        <f>ROUND(I258*H258,2)</f>
        <v>0</v>
      </c>
      <c r="BL258" s="17" t="s">
        <v>200</v>
      </c>
      <c r="BM258" s="195" t="s">
        <v>414</v>
      </c>
    </row>
    <row r="259" spans="2:51" s="13" customFormat="1" ht="12">
      <c r="B259" s="197"/>
      <c r="C259" s="198"/>
      <c r="D259" s="199" t="s">
        <v>136</v>
      </c>
      <c r="E259" s="200" t="s">
        <v>1</v>
      </c>
      <c r="F259" s="201" t="s">
        <v>149</v>
      </c>
      <c r="G259" s="198"/>
      <c r="H259" s="200" t="s">
        <v>1</v>
      </c>
      <c r="I259" s="202"/>
      <c r="J259" s="198"/>
      <c r="K259" s="198"/>
      <c r="L259" s="203"/>
      <c r="M259" s="204"/>
      <c r="N259" s="205"/>
      <c r="O259" s="205"/>
      <c r="P259" s="205"/>
      <c r="Q259" s="205"/>
      <c r="R259" s="205"/>
      <c r="S259" s="205"/>
      <c r="T259" s="206"/>
      <c r="AT259" s="207" t="s">
        <v>136</v>
      </c>
      <c r="AU259" s="207" t="s">
        <v>134</v>
      </c>
      <c r="AV259" s="13" t="s">
        <v>81</v>
      </c>
      <c r="AW259" s="13" t="s">
        <v>31</v>
      </c>
      <c r="AX259" s="13" t="s">
        <v>73</v>
      </c>
      <c r="AY259" s="207" t="s">
        <v>126</v>
      </c>
    </row>
    <row r="260" spans="2:51" s="14" customFormat="1" ht="12">
      <c r="B260" s="208"/>
      <c r="C260" s="209"/>
      <c r="D260" s="199" t="s">
        <v>136</v>
      </c>
      <c r="E260" s="210" t="s">
        <v>1</v>
      </c>
      <c r="F260" s="211" t="s">
        <v>415</v>
      </c>
      <c r="G260" s="209"/>
      <c r="H260" s="212">
        <v>16.621</v>
      </c>
      <c r="I260" s="213"/>
      <c r="J260" s="209"/>
      <c r="K260" s="209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136</v>
      </c>
      <c r="AU260" s="218" t="s">
        <v>134</v>
      </c>
      <c r="AV260" s="14" t="s">
        <v>134</v>
      </c>
      <c r="AW260" s="14" t="s">
        <v>31</v>
      </c>
      <c r="AX260" s="14" t="s">
        <v>73</v>
      </c>
      <c r="AY260" s="218" t="s">
        <v>126</v>
      </c>
    </row>
    <row r="261" spans="2:51" s="13" customFormat="1" ht="12">
      <c r="B261" s="197"/>
      <c r="C261" s="198"/>
      <c r="D261" s="199" t="s">
        <v>136</v>
      </c>
      <c r="E261" s="200" t="s">
        <v>1</v>
      </c>
      <c r="F261" s="201" t="s">
        <v>151</v>
      </c>
      <c r="G261" s="198"/>
      <c r="H261" s="200" t="s">
        <v>1</v>
      </c>
      <c r="I261" s="202"/>
      <c r="J261" s="198"/>
      <c r="K261" s="198"/>
      <c r="L261" s="203"/>
      <c r="M261" s="204"/>
      <c r="N261" s="205"/>
      <c r="O261" s="205"/>
      <c r="P261" s="205"/>
      <c r="Q261" s="205"/>
      <c r="R261" s="205"/>
      <c r="S261" s="205"/>
      <c r="T261" s="206"/>
      <c r="AT261" s="207" t="s">
        <v>136</v>
      </c>
      <c r="AU261" s="207" t="s">
        <v>134</v>
      </c>
      <c r="AV261" s="13" t="s">
        <v>81</v>
      </c>
      <c r="AW261" s="13" t="s">
        <v>31</v>
      </c>
      <c r="AX261" s="13" t="s">
        <v>73</v>
      </c>
      <c r="AY261" s="207" t="s">
        <v>126</v>
      </c>
    </row>
    <row r="262" spans="2:51" s="14" customFormat="1" ht="12">
      <c r="B262" s="208"/>
      <c r="C262" s="209"/>
      <c r="D262" s="199" t="s">
        <v>136</v>
      </c>
      <c r="E262" s="210" t="s">
        <v>1</v>
      </c>
      <c r="F262" s="211" t="s">
        <v>416</v>
      </c>
      <c r="G262" s="209"/>
      <c r="H262" s="212">
        <v>2.01</v>
      </c>
      <c r="I262" s="213"/>
      <c r="J262" s="209"/>
      <c r="K262" s="209"/>
      <c r="L262" s="214"/>
      <c r="M262" s="215"/>
      <c r="N262" s="216"/>
      <c r="O262" s="216"/>
      <c r="P262" s="216"/>
      <c r="Q262" s="216"/>
      <c r="R262" s="216"/>
      <c r="S262" s="216"/>
      <c r="T262" s="217"/>
      <c r="AT262" s="218" t="s">
        <v>136</v>
      </c>
      <c r="AU262" s="218" t="s">
        <v>134</v>
      </c>
      <c r="AV262" s="14" t="s">
        <v>134</v>
      </c>
      <c r="AW262" s="14" t="s">
        <v>31</v>
      </c>
      <c r="AX262" s="14" t="s">
        <v>73</v>
      </c>
      <c r="AY262" s="218" t="s">
        <v>126</v>
      </c>
    </row>
    <row r="263" spans="2:51" s="15" customFormat="1" ht="12">
      <c r="B263" s="219"/>
      <c r="C263" s="220"/>
      <c r="D263" s="199" t="s">
        <v>136</v>
      </c>
      <c r="E263" s="221" t="s">
        <v>1</v>
      </c>
      <c r="F263" s="222" t="s">
        <v>155</v>
      </c>
      <c r="G263" s="220"/>
      <c r="H263" s="223">
        <v>18.631</v>
      </c>
      <c r="I263" s="224"/>
      <c r="J263" s="220"/>
      <c r="K263" s="220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136</v>
      </c>
      <c r="AU263" s="229" t="s">
        <v>134</v>
      </c>
      <c r="AV263" s="15" t="s">
        <v>133</v>
      </c>
      <c r="AW263" s="15" t="s">
        <v>31</v>
      </c>
      <c r="AX263" s="15" t="s">
        <v>81</v>
      </c>
      <c r="AY263" s="229" t="s">
        <v>126</v>
      </c>
    </row>
    <row r="264" spans="1:65" s="2" customFormat="1" ht="24.15" customHeight="1">
      <c r="A264" s="34"/>
      <c r="B264" s="35"/>
      <c r="C264" s="183" t="s">
        <v>417</v>
      </c>
      <c r="D264" s="183" t="s">
        <v>129</v>
      </c>
      <c r="E264" s="184" t="s">
        <v>418</v>
      </c>
      <c r="F264" s="185" t="s">
        <v>419</v>
      </c>
      <c r="G264" s="186" t="s">
        <v>166</v>
      </c>
      <c r="H264" s="187">
        <v>0.002</v>
      </c>
      <c r="I264" s="188"/>
      <c r="J264" s="189">
        <f>ROUND(I264*H264,2)</f>
        <v>0</v>
      </c>
      <c r="K264" s="190"/>
      <c r="L264" s="39"/>
      <c r="M264" s="191" t="s">
        <v>1</v>
      </c>
      <c r="N264" s="192" t="s">
        <v>39</v>
      </c>
      <c r="O264" s="71"/>
      <c r="P264" s="193">
        <f>O264*H264</f>
        <v>0</v>
      </c>
      <c r="Q264" s="193">
        <v>0</v>
      </c>
      <c r="R264" s="193">
        <f>Q264*H264</f>
        <v>0</v>
      </c>
      <c r="S264" s="193">
        <v>0</v>
      </c>
      <c r="T264" s="194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5" t="s">
        <v>200</v>
      </c>
      <c r="AT264" s="195" t="s">
        <v>129</v>
      </c>
      <c r="AU264" s="195" t="s">
        <v>134</v>
      </c>
      <c r="AY264" s="17" t="s">
        <v>126</v>
      </c>
      <c r="BE264" s="196">
        <f>IF(N264="základní",J264,0)</f>
        <v>0</v>
      </c>
      <c r="BF264" s="196">
        <f>IF(N264="snížená",J264,0)</f>
        <v>0</v>
      </c>
      <c r="BG264" s="196">
        <f>IF(N264="zákl. přenesená",J264,0)</f>
        <v>0</v>
      </c>
      <c r="BH264" s="196">
        <f>IF(N264="sníž. přenesená",J264,0)</f>
        <v>0</v>
      </c>
      <c r="BI264" s="196">
        <f>IF(N264="nulová",J264,0)</f>
        <v>0</v>
      </c>
      <c r="BJ264" s="17" t="s">
        <v>134</v>
      </c>
      <c r="BK264" s="196">
        <f>ROUND(I264*H264,2)</f>
        <v>0</v>
      </c>
      <c r="BL264" s="17" t="s">
        <v>200</v>
      </c>
      <c r="BM264" s="195" t="s">
        <v>420</v>
      </c>
    </row>
    <row r="265" spans="1:65" s="2" customFormat="1" ht="24.15" customHeight="1">
      <c r="A265" s="34"/>
      <c r="B265" s="35"/>
      <c r="C265" s="183" t="s">
        <v>421</v>
      </c>
      <c r="D265" s="183" t="s">
        <v>129</v>
      </c>
      <c r="E265" s="184" t="s">
        <v>422</v>
      </c>
      <c r="F265" s="185" t="s">
        <v>423</v>
      </c>
      <c r="G265" s="186" t="s">
        <v>166</v>
      </c>
      <c r="H265" s="187">
        <v>0.002</v>
      </c>
      <c r="I265" s="188"/>
      <c r="J265" s="189">
        <f>ROUND(I265*H265,2)</f>
        <v>0</v>
      </c>
      <c r="K265" s="190"/>
      <c r="L265" s="39"/>
      <c r="M265" s="191" t="s">
        <v>1</v>
      </c>
      <c r="N265" s="192" t="s">
        <v>39</v>
      </c>
      <c r="O265" s="71"/>
      <c r="P265" s="193">
        <f>O265*H265</f>
        <v>0</v>
      </c>
      <c r="Q265" s="193">
        <v>0</v>
      </c>
      <c r="R265" s="193">
        <f>Q265*H265</f>
        <v>0</v>
      </c>
      <c r="S265" s="193">
        <v>0</v>
      </c>
      <c r="T265" s="194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5" t="s">
        <v>200</v>
      </c>
      <c r="AT265" s="195" t="s">
        <v>129</v>
      </c>
      <c r="AU265" s="195" t="s">
        <v>134</v>
      </c>
      <c r="AY265" s="17" t="s">
        <v>126</v>
      </c>
      <c r="BE265" s="196">
        <f>IF(N265="základní",J265,0)</f>
        <v>0</v>
      </c>
      <c r="BF265" s="196">
        <f>IF(N265="snížená",J265,0)</f>
        <v>0</v>
      </c>
      <c r="BG265" s="196">
        <f>IF(N265="zákl. přenesená",J265,0)</f>
        <v>0</v>
      </c>
      <c r="BH265" s="196">
        <f>IF(N265="sníž. přenesená",J265,0)</f>
        <v>0</v>
      </c>
      <c r="BI265" s="196">
        <f>IF(N265="nulová",J265,0)</f>
        <v>0</v>
      </c>
      <c r="BJ265" s="17" t="s">
        <v>134</v>
      </c>
      <c r="BK265" s="196">
        <f>ROUND(I265*H265,2)</f>
        <v>0</v>
      </c>
      <c r="BL265" s="17" t="s">
        <v>200</v>
      </c>
      <c r="BM265" s="195" t="s">
        <v>424</v>
      </c>
    </row>
    <row r="266" spans="2:63" s="12" customFormat="1" ht="22.95" customHeight="1">
      <c r="B266" s="167"/>
      <c r="C266" s="168"/>
      <c r="D266" s="169" t="s">
        <v>72</v>
      </c>
      <c r="E266" s="181" t="s">
        <v>425</v>
      </c>
      <c r="F266" s="181" t="s">
        <v>426</v>
      </c>
      <c r="G266" s="168"/>
      <c r="H266" s="168"/>
      <c r="I266" s="171"/>
      <c r="J266" s="182">
        <f>BK266</f>
        <v>0</v>
      </c>
      <c r="K266" s="168"/>
      <c r="L266" s="173"/>
      <c r="M266" s="174"/>
      <c r="N266" s="175"/>
      <c r="O266" s="175"/>
      <c r="P266" s="176">
        <f>SUM(P267:P298)</f>
        <v>0</v>
      </c>
      <c r="Q266" s="175"/>
      <c r="R266" s="176">
        <f>SUM(R267:R298)</f>
        <v>0.0029502000000000005</v>
      </c>
      <c r="S266" s="175"/>
      <c r="T266" s="177">
        <f>SUM(T267:T298)</f>
        <v>0</v>
      </c>
      <c r="AR266" s="178" t="s">
        <v>134</v>
      </c>
      <c r="AT266" s="179" t="s">
        <v>72</v>
      </c>
      <c r="AU266" s="179" t="s">
        <v>81</v>
      </c>
      <c r="AY266" s="178" t="s">
        <v>126</v>
      </c>
      <c r="BK266" s="180">
        <f>SUM(BK267:BK298)</f>
        <v>0</v>
      </c>
    </row>
    <row r="267" spans="1:65" s="2" customFormat="1" ht="24.15" customHeight="1">
      <c r="A267" s="34"/>
      <c r="B267" s="35"/>
      <c r="C267" s="183" t="s">
        <v>427</v>
      </c>
      <c r="D267" s="183" t="s">
        <v>129</v>
      </c>
      <c r="E267" s="184" t="s">
        <v>428</v>
      </c>
      <c r="F267" s="185" t="s">
        <v>429</v>
      </c>
      <c r="G267" s="186" t="s">
        <v>143</v>
      </c>
      <c r="H267" s="187">
        <v>0.48</v>
      </c>
      <c r="I267" s="188"/>
      <c r="J267" s="189">
        <f>ROUND(I267*H267,2)</f>
        <v>0</v>
      </c>
      <c r="K267" s="190"/>
      <c r="L267" s="39"/>
      <c r="M267" s="191" t="s">
        <v>1</v>
      </c>
      <c r="N267" s="192" t="s">
        <v>39</v>
      </c>
      <c r="O267" s="71"/>
      <c r="P267" s="193">
        <f>O267*H267</f>
        <v>0</v>
      </c>
      <c r="Q267" s="193">
        <v>2E-05</v>
      </c>
      <c r="R267" s="193">
        <f>Q267*H267</f>
        <v>9.600000000000001E-06</v>
      </c>
      <c r="S267" s="193">
        <v>0</v>
      </c>
      <c r="T267" s="194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5" t="s">
        <v>200</v>
      </c>
      <c r="AT267" s="195" t="s">
        <v>129</v>
      </c>
      <c r="AU267" s="195" t="s">
        <v>134</v>
      </c>
      <c r="AY267" s="17" t="s">
        <v>126</v>
      </c>
      <c r="BE267" s="196">
        <f>IF(N267="základní",J267,0)</f>
        <v>0</v>
      </c>
      <c r="BF267" s="196">
        <f>IF(N267="snížená",J267,0)</f>
        <v>0</v>
      </c>
      <c r="BG267" s="196">
        <f>IF(N267="zákl. přenesená",J267,0)</f>
        <v>0</v>
      </c>
      <c r="BH267" s="196">
        <f>IF(N267="sníž. přenesená",J267,0)</f>
        <v>0</v>
      </c>
      <c r="BI267" s="196">
        <f>IF(N267="nulová",J267,0)</f>
        <v>0</v>
      </c>
      <c r="BJ267" s="17" t="s">
        <v>134</v>
      </c>
      <c r="BK267" s="196">
        <f>ROUND(I267*H267,2)</f>
        <v>0</v>
      </c>
      <c r="BL267" s="17" t="s">
        <v>200</v>
      </c>
      <c r="BM267" s="195" t="s">
        <v>430</v>
      </c>
    </row>
    <row r="268" spans="2:51" s="13" customFormat="1" ht="12">
      <c r="B268" s="197"/>
      <c r="C268" s="198"/>
      <c r="D268" s="199" t="s">
        <v>136</v>
      </c>
      <c r="E268" s="200" t="s">
        <v>1</v>
      </c>
      <c r="F268" s="201" t="s">
        <v>431</v>
      </c>
      <c r="G268" s="198"/>
      <c r="H268" s="200" t="s">
        <v>1</v>
      </c>
      <c r="I268" s="202"/>
      <c r="J268" s="198"/>
      <c r="K268" s="198"/>
      <c r="L268" s="203"/>
      <c r="M268" s="204"/>
      <c r="N268" s="205"/>
      <c r="O268" s="205"/>
      <c r="P268" s="205"/>
      <c r="Q268" s="205"/>
      <c r="R268" s="205"/>
      <c r="S268" s="205"/>
      <c r="T268" s="206"/>
      <c r="AT268" s="207" t="s">
        <v>136</v>
      </c>
      <c r="AU268" s="207" t="s">
        <v>134</v>
      </c>
      <c r="AV268" s="13" t="s">
        <v>81</v>
      </c>
      <c r="AW268" s="13" t="s">
        <v>31</v>
      </c>
      <c r="AX268" s="13" t="s">
        <v>73</v>
      </c>
      <c r="AY268" s="207" t="s">
        <v>126</v>
      </c>
    </row>
    <row r="269" spans="2:51" s="14" customFormat="1" ht="12">
      <c r="B269" s="208"/>
      <c r="C269" s="209"/>
      <c r="D269" s="199" t="s">
        <v>136</v>
      </c>
      <c r="E269" s="210" t="s">
        <v>1</v>
      </c>
      <c r="F269" s="211" t="s">
        <v>432</v>
      </c>
      <c r="G269" s="209"/>
      <c r="H269" s="212">
        <v>0.4800000000000001</v>
      </c>
      <c r="I269" s="213"/>
      <c r="J269" s="209"/>
      <c r="K269" s="209"/>
      <c r="L269" s="214"/>
      <c r="M269" s="215"/>
      <c r="N269" s="216"/>
      <c r="O269" s="216"/>
      <c r="P269" s="216"/>
      <c r="Q269" s="216"/>
      <c r="R269" s="216"/>
      <c r="S269" s="216"/>
      <c r="T269" s="217"/>
      <c r="AT269" s="218" t="s">
        <v>136</v>
      </c>
      <c r="AU269" s="218" t="s">
        <v>134</v>
      </c>
      <c r="AV269" s="14" t="s">
        <v>134</v>
      </c>
      <c r="AW269" s="14" t="s">
        <v>31</v>
      </c>
      <c r="AX269" s="14" t="s">
        <v>81</v>
      </c>
      <c r="AY269" s="218" t="s">
        <v>126</v>
      </c>
    </row>
    <row r="270" spans="1:65" s="2" customFormat="1" ht="24.15" customHeight="1">
      <c r="A270" s="34"/>
      <c r="B270" s="35"/>
      <c r="C270" s="183" t="s">
        <v>433</v>
      </c>
      <c r="D270" s="183" t="s">
        <v>129</v>
      </c>
      <c r="E270" s="184" t="s">
        <v>434</v>
      </c>
      <c r="F270" s="185" t="s">
        <v>435</v>
      </c>
      <c r="G270" s="186" t="s">
        <v>143</v>
      </c>
      <c r="H270" s="187">
        <v>0.48</v>
      </c>
      <c r="I270" s="188"/>
      <c r="J270" s="189">
        <f>ROUND(I270*H270,2)</f>
        <v>0</v>
      </c>
      <c r="K270" s="190"/>
      <c r="L270" s="39"/>
      <c r="M270" s="191" t="s">
        <v>1</v>
      </c>
      <c r="N270" s="192" t="s">
        <v>39</v>
      </c>
      <c r="O270" s="71"/>
      <c r="P270" s="193">
        <f>O270*H270</f>
        <v>0</v>
      </c>
      <c r="Q270" s="193">
        <v>0.00017</v>
      </c>
      <c r="R270" s="193">
        <f>Q270*H270</f>
        <v>8.16E-05</v>
      </c>
      <c r="S270" s="193">
        <v>0</v>
      </c>
      <c r="T270" s="194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5" t="s">
        <v>200</v>
      </c>
      <c r="AT270" s="195" t="s">
        <v>129</v>
      </c>
      <c r="AU270" s="195" t="s">
        <v>134</v>
      </c>
      <c r="AY270" s="17" t="s">
        <v>126</v>
      </c>
      <c r="BE270" s="196">
        <f>IF(N270="základní",J270,0)</f>
        <v>0</v>
      </c>
      <c r="BF270" s="196">
        <f>IF(N270="snížená",J270,0)</f>
        <v>0</v>
      </c>
      <c r="BG270" s="196">
        <f>IF(N270="zákl. přenesená",J270,0)</f>
        <v>0</v>
      </c>
      <c r="BH270" s="196">
        <f>IF(N270="sníž. přenesená",J270,0)</f>
        <v>0</v>
      </c>
      <c r="BI270" s="196">
        <f>IF(N270="nulová",J270,0)</f>
        <v>0</v>
      </c>
      <c r="BJ270" s="17" t="s">
        <v>134</v>
      </c>
      <c r="BK270" s="196">
        <f>ROUND(I270*H270,2)</f>
        <v>0</v>
      </c>
      <c r="BL270" s="17" t="s">
        <v>200</v>
      </c>
      <c r="BM270" s="195" t="s">
        <v>436</v>
      </c>
    </row>
    <row r="271" spans="1:65" s="2" customFormat="1" ht="24.15" customHeight="1">
      <c r="A271" s="34"/>
      <c r="B271" s="35"/>
      <c r="C271" s="183" t="s">
        <v>437</v>
      </c>
      <c r="D271" s="183" t="s">
        <v>129</v>
      </c>
      <c r="E271" s="184" t="s">
        <v>438</v>
      </c>
      <c r="F271" s="185" t="s">
        <v>439</v>
      </c>
      <c r="G271" s="186" t="s">
        <v>143</v>
      </c>
      <c r="H271" s="187">
        <v>0.48</v>
      </c>
      <c r="I271" s="188"/>
      <c r="J271" s="189">
        <f>ROUND(I271*H271,2)</f>
        <v>0</v>
      </c>
      <c r="K271" s="190"/>
      <c r="L271" s="39"/>
      <c r="M271" s="191" t="s">
        <v>1</v>
      </c>
      <c r="N271" s="192" t="s">
        <v>39</v>
      </c>
      <c r="O271" s="71"/>
      <c r="P271" s="193">
        <f>O271*H271</f>
        <v>0</v>
      </c>
      <c r="Q271" s="193">
        <v>0.00013</v>
      </c>
      <c r="R271" s="193">
        <f>Q271*H271</f>
        <v>6.24E-05</v>
      </c>
      <c r="S271" s="193">
        <v>0</v>
      </c>
      <c r="T271" s="194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5" t="s">
        <v>200</v>
      </c>
      <c r="AT271" s="195" t="s">
        <v>129</v>
      </c>
      <c r="AU271" s="195" t="s">
        <v>134</v>
      </c>
      <c r="AY271" s="17" t="s">
        <v>126</v>
      </c>
      <c r="BE271" s="196">
        <f>IF(N271="základní",J271,0)</f>
        <v>0</v>
      </c>
      <c r="BF271" s="196">
        <f>IF(N271="snížená",J271,0)</f>
        <v>0</v>
      </c>
      <c r="BG271" s="196">
        <f>IF(N271="zákl. přenesená",J271,0)</f>
        <v>0</v>
      </c>
      <c r="BH271" s="196">
        <f>IF(N271="sníž. přenesená",J271,0)</f>
        <v>0</v>
      </c>
      <c r="BI271" s="196">
        <f>IF(N271="nulová",J271,0)</f>
        <v>0</v>
      </c>
      <c r="BJ271" s="17" t="s">
        <v>134</v>
      </c>
      <c r="BK271" s="196">
        <f>ROUND(I271*H271,2)</f>
        <v>0</v>
      </c>
      <c r="BL271" s="17" t="s">
        <v>200</v>
      </c>
      <c r="BM271" s="195" t="s">
        <v>440</v>
      </c>
    </row>
    <row r="272" spans="1:65" s="2" customFormat="1" ht="24.15" customHeight="1">
      <c r="A272" s="34"/>
      <c r="B272" s="35"/>
      <c r="C272" s="183" t="s">
        <v>441</v>
      </c>
      <c r="D272" s="183" t="s">
        <v>129</v>
      </c>
      <c r="E272" s="184" t="s">
        <v>442</v>
      </c>
      <c r="F272" s="185" t="s">
        <v>443</v>
      </c>
      <c r="G272" s="186" t="s">
        <v>143</v>
      </c>
      <c r="H272" s="187">
        <v>0.48</v>
      </c>
      <c r="I272" s="188"/>
      <c r="J272" s="189">
        <f>ROUND(I272*H272,2)</f>
        <v>0</v>
      </c>
      <c r="K272" s="190"/>
      <c r="L272" s="39"/>
      <c r="M272" s="191" t="s">
        <v>1</v>
      </c>
      <c r="N272" s="192" t="s">
        <v>39</v>
      </c>
      <c r="O272" s="71"/>
      <c r="P272" s="193">
        <f>O272*H272</f>
        <v>0</v>
      </c>
      <c r="Q272" s="193">
        <v>0.00029</v>
      </c>
      <c r="R272" s="193">
        <f>Q272*H272</f>
        <v>0.0001392</v>
      </c>
      <c r="S272" s="193">
        <v>0</v>
      </c>
      <c r="T272" s="194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5" t="s">
        <v>200</v>
      </c>
      <c r="AT272" s="195" t="s">
        <v>129</v>
      </c>
      <c r="AU272" s="195" t="s">
        <v>134</v>
      </c>
      <c r="AY272" s="17" t="s">
        <v>126</v>
      </c>
      <c r="BE272" s="196">
        <f>IF(N272="základní",J272,0)</f>
        <v>0</v>
      </c>
      <c r="BF272" s="196">
        <f>IF(N272="snížená",J272,0)</f>
        <v>0</v>
      </c>
      <c r="BG272" s="196">
        <f>IF(N272="zákl. přenesená",J272,0)</f>
        <v>0</v>
      </c>
      <c r="BH272" s="196">
        <f>IF(N272="sníž. přenesená",J272,0)</f>
        <v>0</v>
      </c>
      <c r="BI272" s="196">
        <f>IF(N272="nulová",J272,0)</f>
        <v>0</v>
      </c>
      <c r="BJ272" s="17" t="s">
        <v>134</v>
      </c>
      <c r="BK272" s="196">
        <f>ROUND(I272*H272,2)</f>
        <v>0</v>
      </c>
      <c r="BL272" s="17" t="s">
        <v>200</v>
      </c>
      <c r="BM272" s="195" t="s">
        <v>444</v>
      </c>
    </row>
    <row r="273" spans="1:65" s="2" customFormat="1" ht="16.5" customHeight="1">
      <c r="A273" s="34"/>
      <c r="B273" s="35"/>
      <c r="C273" s="183" t="s">
        <v>445</v>
      </c>
      <c r="D273" s="183" t="s">
        <v>129</v>
      </c>
      <c r="E273" s="184" t="s">
        <v>446</v>
      </c>
      <c r="F273" s="185" t="s">
        <v>447</v>
      </c>
      <c r="G273" s="186" t="s">
        <v>143</v>
      </c>
      <c r="H273" s="187">
        <v>6.18</v>
      </c>
      <c r="I273" s="188"/>
      <c r="J273" s="189">
        <f>ROUND(I273*H273,2)</f>
        <v>0</v>
      </c>
      <c r="K273" s="190"/>
      <c r="L273" s="39"/>
      <c r="M273" s="191" t="s">
        <v>1</v>
      </c>
      <c r="N273" s="192" t="s">
        <v>39</v>
      </c>
      <c r="O273" s="71"/>
      <c r="P273" s="193">
        <f>O273*H273</f>
        <v>0</v>
      </c>
      <c r="Q273" s="193">
        <v>0</v>
      </c>
      <c r="R273" s="193">
        <f>Q273*H273</f>
        <v>0</v>
      </c>
      <c r="S273" s="193">
        <v>0</v>
      </c>
      <c r="T273" s="194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5" t="s">
        <v>200</v>
      </c>
      <c r="AT273" s="195" t="s">
        <v>129</v>
      </c>
      <c r="AU273" s="195" t="s">
        <v>134</v>
      </c>
      <c r="AY273" s="17" t="s">
        <v>126</v>
      </c>
      <c r="BE273" s="196">
        <f>IF(N273="základní",J273,0)</f>
        <v>0</v>
      </c>
      <c r="BF273" s="196">
        <f>IF(N273="snížená",J273,0)</f>
        <v>0</v>
      </c>
      <c r="BG273" s="196">
        <f>IF(N273="zákl. přenesená",J273,0)</f>
        <v>0</v>
      </c>
      <c r="BH273" s="196">
        <f>IF(N273="sníž. přenesená",J273,0)</f>
        <v>0</v>
      </c>
      <c r="BI273" s="196">
        <f>IF(N273="nulová",J273,0)</f>
        <v>0</v>
      </c>
      <c r="BJ273" s="17" t="s">
        <v>134</v>
      </c>
      <c r="BK273" s="196">
        <f>ROUND(I273*H273,2)</f>
        <v>0</v>
      </c>
      <c r="BL273" s="17" t="s">
        <v>200</v>
      </c>
      <c r="BM273" s="195" t="s">
        <v>448</v>
      </c>
    </row>
    <row r="274" spans="2:51" s="13" customFormat="1" ht="12">
      <c r="B274" s="197"/>
      <c r="C274" s="198"/>
      <c r="D274" s="199" t="s">
        <v>136</v>
      </c>
      <c r="E274" s="200" t="s">
        <v>1</v>
      </c>
      <c r="F274" s="201" t="s">
        <v>449</v>
      </c>
      <c r="G274" s="198"/>
      <c r="H274" s="200" t="s">
        <v>1</v>
      </c>
      <c r="I274" s="202"/>
      <c r="J274" s="198"/>
      <c r="K274" s="198"/>
      <c r="L274" s="203"/>
      <c r="M274" s="204"/>
      <c r="N274" s="205"/>
      <c r="O274" s="205"/>
      <c r="P274" s="205"/>
      <c r="Q274" s="205"/>
      <c r="R274" s="205"/>
      <c r="S274" s="205"/>
      <c r="T274" s="206"/>
      <c r="AT274" s="207" t="s">
        <v>136</v>
      </c>
      <c r="AU274" s="207" t="s">
        <v>134</v>
      </c>
      <c r="AV274" s="13" t="s">
        <v>81</v>
      </c>
      <c r="AW274" s="13" t="s">
        <v>31</v>
      </c>
      <c r="AX274" s="13" t="s">
        <v>73</v>
      </c>
      <c r="AY274" s="207" t="s">
        <v>126</v>
      </c>
    </row>
    <row r="275" spans="2:51" s="13" customFormat="1" ht="12">
      <c r="B275" s="197"/>
      <c r="C275" s="198"/>
      <c r="D275" s="199" t="s">
        <v>136</v>
      </c>
      <c r="E275" s="200" t="s">
        <v>1</v>
      </c>
      <c r="F275" s="201" t="s">
        <v>149</v>
      </c>
      <c r="G275" s="198"/>
      <c r="H275" s="200" t="s">
        <v>1</v>
      </c>
      <c r="I275" s="202"/>
      <c r="J275" s="198"/>
      <c r="K275" s="198"/>
      <c r="L275" s="203"/>
      <c r="M275" s="204"/>
      <c r="N275" s="205"/>
      <c r="O275" s="205"/>
      <c r="P275" s="205"/>
      <c r="Q275" s="205"/>
      <c r="R275" s="205"/>
      <c r="S275" s="205"/>
      <c r="T275" s="206"/>
      <c r="AT275" s="207" t="s">
        <v>136</v>
      </c>
      <c r="AU275" s="207" t="s">
        <v>134</v>
      </c>
      <c r="AV275" s="13" t="s">
        <v>81</v>
      </c>
      <c r="AW275" s="13" t="s">
        <v>31</v>
      </c>
      <c r="AX275" s="13" t="s">
        <v>73</v>
      </c>
      <c r="AY275" s="207" t="s">
        <v>126</v>
      </c>
    </row>
    <row r="276" spans="2:51" s="14" customFormat="1" ht="12">
      <c r="B276" s="208"/>
      <c r="C276" s="209"/>
      <c r="D276" s="199" t="s">
        <v>136</v>
      </c>
      <c r="E276" s="210" t="s">
        <v>1</v>
      </c>
      <c r="F276" s="211" t="s">
        <v>450</v>
      </c>
      <c r="G276" s="209"/>
      <c r="H276" s="212">
        <v>1.5</v>
      </c>
      <c r="I276" s="213"/>
      <c r="J276" s="209"/>
      <c r="K276" s="209"/>
      <c r="L276" s="214"/>
      <c r="M276" s="215"/>
      <c r="N276" s="216"/>
      <c r="O276" s="216"/>
      <c r="P276" s="216"/>
      <c r="Q276" s="216"/>
      <c r="R276" s="216"/>
      <c r="S276" s="216"/>
      <c r="T276" s="217"/>
      <c r="AT276" s="218" t="s">
        <v>136</v>
      </c>
      <c r="AU276" s="218" t="s">
        <v>134</v>
      </c>
      <c r="AV276" s="14" t="s">
        <v>134</v>
      </c>
      <c r="AW276" s="14" t="s">
        <v>31</v>
      </c>
      <c r="AX276" s="14" t="s">
        <v>73</v>
      </c>
      <c r="AY276" s="218" t="s">
        <v>126</v>
      </c>
    </row>
    <row r="277" spans="2:51" s="13" customFormat="1" ht="12">
      <c r="B277" s="197"/>
      <c r="C277" s="198"/>
      <c r="D277" s="199" t="s">
        <v>136</v>
      </c>
      <c r="E277" s="200" t="s">
        <v>1</v>
      </c>
      <c r="F277" s="201" t="s">
        <v>153</v>
      </c>
      <c r="G277" s="198"/>
      <c r="H277" s="200" t="s">
        <v>1</v>
      </c>
      <c r="I277" s="202"/>
      <c r="J277" s="198"/>
      <c r="K277" s="198"/>
      <c r="L277" s="203"/>
      <c r="M277" s="204"/>
      <c r="N277" s="205"/>
      <c r="O277" s="205"/>
      <c r="P277" s="205"/>
      <c r="Q277" s="205"/>
      <c r="R277" s="205"/>
      <c r="S277" s="205"/>
      <c r="T277" s="206"/>
      <c r="AT277" s="207" t="s">
        <v>136</v>
      </c>
      <c r="AU277" s="207" t="s">
        <v>134</v>
      </c>
      <c r="AV277" s="13" t="s">
        <v>81</v>
      </c>
      <c r="AW277" s="13" t="s">
        <v>31</v>
      </c>
      <c r="AX277" s="13" t="s">
        <v>73</v>
      </c>
      <c r="AY277" s="207" t="s">
        <v>126</v>
      </c>
    </row>
    <row r="278" spans="2:51" s="14" customFormat="1" ht="12">
      <c r="B278" s="208"/>
      <c r="C278" s="209"/>
      <c r="D278" s="199" t="s">
        <v>136</v>
      </c>
      <c r="E278" s="210" t="s">
        <v>1</v>
      </c>
      <c r="F278" s="211" t="s">
        <v>451</v>
      </c>
      <c r="G278" s="209"/>
      <c r="H278" s="212">
        <v>1.56</v>
      </c>
      <c r="I278" s="213"/>
      <c r="J278" s="209"/>
      <c r="K278" s="209"/>
      <c r="L278" s="214"/>
      <c r="M278" s="215"/>
      <c r="N278" s="216"/>
      <c r="O278" s="216"/>
      <c r="P278" s="216"/>
      <c r="Q278" s="216"/>
      <c r="R278" s="216"/>
      <c r="S278" s="216"/>
      <c r="T278" s="217"/>
      <c r="AT278" s="218" t="s">
        <v>136</v>
      </c>
      <c r="AU278" s="218" t="s">
        <v>134</v>
      </c>
      <c r="AV278" s="14" t="s">
        <v>134</v>
      </c>
      <c r="AW278" s="14" t="s">
        <v>31</v>
      </c>
      <c r="AX278" s="14" t="s">
        <v>73</v>
      </c>
      <c r="AY278" s="218" t="s">
        <v>126</v>
      </c>
    </row>
    <row r="279" spans="2:51" s="13" customFormat="1" ht="12">
      <c r="B279" s="197"/>
      <c r="C279" s="198"/>
      <c r="D279" s="199" t="s">
        <v>136</v>
      </c>
      <c r="E279" s="200" t="s">
        <v>1</v>
      </c>
      <c r="F279" s="201" t="s">
        <v>151</v>
      </c>
      <c r="G279" s="198"/>
      <c r="H279" s="200" t="s">
        <v>1</v>
      </c>
      <c r="I279" s="202"/>
      <c r="J279" s="198"/>
      <c r="K279" s="198"/>
      <c r="L279" s="203"/>
      <c r="M279" s="204"/>
      <c r="N279" s="205"/>
      <c r="O279" s="205"/>
      <c r="P279" s="205"/>
      <c r="Q279" s="205"/>
      <c r="R279" s="205"/>
      <c r="S279" s="205"/>
      <c r="T279" s="206"/>
      <c r="AT279" s="207" t="s">
        <v>136</v>
      </c>
      <c r="AU279" s="207" t="s">
        <v>134</v>
      </c>
      <c r="AV279" s="13" t="s">
        <v>81</v>
      </c>
      <c r="AW279" s="13" t="s">
        <v>31</v>
      </c>
      <c r="AX279" s="13" t="s">
        <v>73</v>
      </c>
      <c r="AY279" s="207" t="s">
        <v>126</v>
      </c>
    </row>
    <row r="280" spans="2:51" s="14" customFormat="1" ht="12">
      <c r="B280" s="208"/>
      <c r="C280" s="209"/>
      <c r="D280" s="199" t="s">
        <v>136</v>
      </c>
      <c r="E280" s="210" t="s">
        <v>1</v>
      </c>
      <c r="F280" s="211" t="s">
        <v>451</v>
      </c>
      <c r="G280" s="209"/>
      <c r="H280" s="212">
        <v>1.56</v>
      </c>
      <c r="I280" s="213"/>
      <c r="J280" s="209"/>
      <c r="K280" s="209"/>
      <c r="L280" s="214"/>
      <c r="M280" s="215"/>
      <c r="N280" s="216"/>
      <c r="O280" s="216"/>
      <c r="P280" s="216"/>
      <c r="Q280" s="216"/>
      <c r="R280" s="216"/>
      <c r="S280" s="216"/>
      <c r="T280" s="217"/>
      <c r="AT280" s="218" t="s">
        <v>136</v>
      </c>
      <c r="AU280" s="218" t="s">
        <v>134</v>
      </c>
      <c r="AV280" s="14" t="s">
        <v>134</v>
      </c>
      <c r="AW280" s="14" t="s">
        <v>31</v>
      </c>
      <c r="AX280" s="14" t="s">
        <v>73</v>
      </c>
      <c r="AY280" s="218" t="s">
        <v>126</v>
      </c>
    </row>
    <row r="281" spans="2:51" s="13" customFormat="1" ht="12">
      <c r="B281" s="197"/>
      <c r="C281" s="198"/>
      <c r="D281" s="199" t="s">
        <v>136</v>
      </c>
      <c r="E281" s="200" t="s">
        <v>1</v>
      </c>
      <c r="F281" s="201" t="s">
        <v>452</v>
      </c>
      <c r="G281" s="198"/>
      <c r="H281" s="200" t="s">
        <v>1</v>
      </c>
      <c r="I281" s="202"/>
      <c r="J281" s="198"/>
      <c r="K281" s="198"/>
      <c r="L281" s="203"/>
      <c r="M281" s="204"/>
      <c r="N281" s="205"/>
      <c r="O281" s="205"/>
      <c r="P281" s="205"/>
      <c r="Q281" s="205"/>
      <c r="R281" s="205"/>
      <c r="S281" s="205"/>
      <c r="T281" s="206"/>
      <c r="AT281" s="207" t="s">
        <v>136</v>
      </c>
      <c r="AU281" s="207" t="s">
        <v>134</v>
      </c>
      <c r="AV281" s="13" t="s">
        <v>81</v>
      </c>
      <c r="AW281" s="13" t="s">
        <v>31</v>
      </c>
      <c r="AX281" s="13" t="s">
        <v>73</v>
      </c>
      <c r="AY281" s="207" t="s">
        <v>126</v>
      </c>
    </row>
    <row r="282" spans="2:51" s="14" customFormat="1" ht="12">
      <c r="B282" s="208"/>
      <c r="C282" s="209"/>
      <c r="D282" s="199" t="s">
        <v>136</v>
      </c>
      <c r="E282" s="210" t="s">
        <v>1</v>
      </c>
      <c r="F282" s="211" t="s">
        <v>451</v>
      </c>
      <c r="G282" s="209"/>
      <c r="H282" s="212">
        <v>1.56</v>
      </c>
      <c r="I282" s="213"/>
      <c r="J282" s="209"/>
      <c r="K282" s="209"/>
      <c r="L282" s="214"/>
      <c r="M282" s="215"/>
      <c r="N282" s="216"/>
      <c r="O282" s="216"/>
      <c r="P282" s="216"/>
      <c r="Q282" s="216"/>
      <c r="R282" s="216"/>
      <c r="S282" s="216"/>
      <c r="T282" s="217"/>
      <c r="AT282" s="218" t="s">
        <v>136</v>
      </c>
      <c r="AU282" s="218" t="s">
        <v>134</v>
      </c>
      <c r="AV282" s="14" t="s">
        <v>134</v>
      </c>
      <c r="AW282" s="14" t="s">
        <v>31</v>
      </c>
      <c r="AX282" s="14" t="s">
        <v>73</v>
      </c>
      <c r="AY282" s="218" t="s">
        <v>126</v>
      </c>
    </row>
    <row r="283" spans="2:51" s="15" customFormat="1" ht="12">
      <c r="B283" s="219"/>
      <c r="C283" s="220"/>
      <c r="D283" s="199" t="s">
        <v>136</v>
      </c>
      <c r="E283" s="221" t="s">
        <v>1</v>
      </c>
      <c r="F283" s="222" t="s">
        <v>155</v>
      </c>
      <c r="G283" s="220"/>
      <c r="H283" s="223">
        <v>6.18</v>
      </c>
      <c r="I283" s="224"/>
      <c r="J283" s="220"/>
      <c r="K283" s="220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136</v>
      </c>
      <c r="AU283" s="229" t="s">
        <v>134</v>
      </c>
      <c r="AV283" s="15" t="s">
        <v>133</v>
      </c>
      <c r="AW283" s="15" t="s">
        <v>31</v>
      </c>
      <c r="AX283" s="15" t="s">
        <v>81</v>
      </c>
      <c r="AY283" s="229" t="s">
        <v>126</v>
      </c>
    </row>
    <row r="284" spans="1:65" s="2" customFormat="1" ht="24.15" customHeight="1">
      <c r="A284" s="34"/>
      <c r="B284" s="35"/>
      <c r="C284" s="183" t="s">
        <v>453</v>
      </c>
      <c r="D284" s="183" t="s">
        <v>129</v>
      </c>
      <c r="E284" s="184" t="s">
        <v>454</v>
      </c>
      <c r="F284" s="185" t="s">
        <v>455</v>
      </c>
      <c r="G284" s="186" t="s">
        <v>143</v>
      </c>
      <c r="H284" s="187">
        <v>6.18</v>
      </c>
      <c r="I284" s="188"/>
      <c r="J284" s="189">
        <f>ROUND(I284*H284,2)</f>
        <v>0</v>
      </c>
      <c r="K284" s="190"/>
      <c r="L284" s="39"/>
      <c r="M284" s="191" t="s">
        <v>1</v>
      </c>
      <c r="N284" s="192" t="s">
        <v>39</v>
      </c>
      <c r="O284" s="71"/>
      <c r="P284" s="193">
        <f>O284*H284</f>
        <v>0</v>
      </c>
      <c r="Q284" s="193">
        <v>2E-05</v>
      </c>
      <c r="R284" s="193">
        <f>Q284*H284</f>
        <v>0.0001236</v>
      </c>
      <c r="S284" s="193">
        <v>0</v>
      </c>
      <c r="T284" s="194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5" t="s">
        <v>200</v>
      </c>
      <c r="AT284" s="195" t="s">
        <v>129</v>
      </c>
      <c r="AU284" s="195" t="s">
        <v>134</v>
      </c>
      <c r="AY284" s="17" t="s">
        <v>126</v>
      </c>
      <c r="BE284" s="196">
        <f>IF(N284="základní",J284,0)</f>
        <v>0</v>
      </c>
      <c r="BF284" s="196">
        <f>IF(N284="snížená",J284,0)</f>
        <v>0</v>
      </c>
      <c r="BG284" s="196">
        <f>IF(N284="zákl. přenesená",J284,0)</f>
        <v>0</v>
      </c>
      <c r="BH284" s="196">
        <f>IF(N284="sníž. přenesená",J284,0)</f>
        <v>0</v>
      </c>
      <c r="BI284" s="196">
        <f>IF(N284="nulová",J284,0)</f>
        <v>0</v>
      </c>
      <c r="BJ284" s="17" t="s">
        <v>134</v>
      </c>
      <c r="BK284" s="196">
        <f>ROUND(I284*H284,2)</f>
        <v>0</v>
      </c>
      <c r="BL284" s="17" t="s">
        <v>200</v>
      </c>
      <c r="BM284" s="195" t="s">
        <v>456</v>
      </c>
    </row>
    <row r="285" spans="2:51" s="13" customFormat="1" ht="12">
      <c r="B285" s="197"/>
      <c r="C285" s="198"/>
      <c r="D285" s="199" t="s">
        <v>136</v>
      </c>
      <c r="E285" s="200" t="s">
        <v>1</v>
      </c>
      <c r="F285" s="201" t="s">
        <v>449</v>
      </c>
      <c r="G285" s="198"/>
      <c r="H285" s="200" t="s">
        <v>1</v>
      </c>
      <c r="I285" s="202"/>
      <c r="J285" s="198"/>
      <c r="K285" s="198"/>
      <c r="L285" s="203"/>
      <c r="M285" s="204"/>
      <c r="N285" s="205"/>
      <c r="O285" s="205"/>
      <c r="P285" s="205"/>
      <c r="Q285" s="205"/>
      <c r="R285" s="205"/>
      <c r="S285" s="205"/>
      <c r="T285" s="206"/>
      <c r="AT285" s="207" t="s">
        <v>136</v>
      </c>
      <c r="AU285" s="207" t="s">
        <v>134</v>
      </c>
      <c r="AV285" s="13" t="s">
        <v>81</v>
      </c>
      <c r="AW285" s="13" t="s">
        <v>31</v>
      </c>
      <c r="AX285" s="13" t="s">
        <v>73</v>
      </c>
      <c r="AY285" s="207" t="s">
        <v>126</v>
      </c>
    </row>
    <row r="286" spans="2:51" s="13" customFormat="1" ht="12">
      <c r="B286" s="197"/>
      <c r="C286" s="198"/>
      <c r="D286" s="199" t="s">
        <v>136</v>
      </c>
      <c r="E286" s="200" t="s">
        <v>1</v>
      </c>
      <c r="F286" s="201" t="s">
        <v>153</v>
      </c>
      <c r="G286" s="198"/>
      <c r="H286" s="200" t="s">
        <v>1</v>
      </c>
      <c r="I286" s="202"/>
      <c r="J286" s="198"/>
      <c r="K286" s="198"/>
      <c r="L286" s="203"/>
      <c r="M286" s="204"/>
      <c r="N286" s="205"/>
      <c r="O286" s="205"/>
      <c r="P286" s="205"/>
      <c r="Q286" s="205"/>
      <c r="R286" s="205"/>
      <c r="S286" s="205"/>
      <c r="T286" s="206"/>
      <c r="AT286" s="207" t="s">
        <v>136</v>
      </c>
      <c r="AU286" s="207" t="s">
        <v>134</v>
      </c>
      <c r="AV286" s="13" t="s">
        <v>81</v>
      </c>
      <c r="AW286" s="13" t="s">
        <v>31</v>
      </c>
      <c r="AX286" s="13" t="s">
        <v>73</v>
      </c>
      <c r="AY286" s="207" t="s">
        <v>126</v>
      </c>
    </row>
    <row r="287" spans="2:51" s="14" customFormat="1" ht="12">
      <c r="B287" s="208"/>
      <c r="C287" s="209"/>
      <c r="D287" s="199" t="s">
        <v>136</v>
      </c>
      <c r="E287" s="210" t="s">
        <v>1</v>
      </c>
      <c r="F287" s="211" t="s">
        <v>451</v>
      </c>
      <c r="G287" s="209"/>
      <c r="H287" s="212">
        <v>1.56</v>
      </c>
      <c r="I287" s="213"/>
      <c r="J287" s="209"/>
      <c r="K287" s="209"/>
      <c r="L287" s="214"/>
      <c r="M287" s="215"/>
      <c r="N287" s="216"/>
      <c r="O287" s="216"/>
      <c r="P287" s="216"/>
      <c r="Q287" s="216"/>
      <c r="R287" s="216"/>
      <c r="S287" s="216"/>
      <c r="T287" s="217"/>
      <c r="AT287" s="218" t="s">
        <v>136</v>
      </c>
      <c r="AU287" s="218" t="s">
        <v>134</v>
      </c>
      <c r="AV287" s="14" t="s">
        <v>134</v>
      </c>
      <c r="AW287" s="14" t="s">
        <v>31</v>
      </c>
      <c r="AX287" s="14" t="s">
        <v>73</v>
      </c>
      <c r="AY287" s="218" t="s">
        <v>126</v>
      </c>
    </row>
    <row r="288" spans="2:51" s="13" customFormat="1" ht="12">
      <c r="B288" s="197"/>
      <c r="C288" s="198"/>
      <c r="D288" s="199" t="s">
        <v>136</v>
      </c>
      <c r="E288" s="200" t="s">
        <v>1</v>
      </c>
      <c r="F288" s="201" t="s">
        <v>151</v>
      </c>
      <c r="G288" s="198"/>
      <c r="H288" s="200" t="s">
        <v>1</v>
      </c>
      <c r="I288" s="202"/>
      <c r="J288" s="198"/>
      <c r="K288" s="198"/>
      <c r="L288" s="203"/>
      <c r="M288" s="204"/>
      <c r="N288" s="205"/>
      <c r="O288" s="205"/>
      <c r="P288" s="205"/>
      <c r="Q288" s="205"/>
      <c r="R288" s="205"/>
      <c r="S288" s="205"/>
      <c r="T288" s="206"/>
      <c r="AT288" s="207" t="s">
        <v>136</v>
      </c>
      <c r="AU288" s="207" t="s">
        <v>134</v>
      </c>
      <c r="AV288" s="13" t="s">
        <v>81</v>
      </c>
      <c r="AW288" s="13" t="s">
        <v>31</v>
      </c>
      <c r="AX288" s="13" t="s">
        <v>73</v>
      </c>
      <c r="AY288" s="207" t="s">
        <v>126</v>
      </c>
    </row>
    <row r="289" spans="2:51" s="14" customFormat="1" ht="12">
      <c r="B289" s="208"/>
      <c r="C289" s="209"/>
      <c r="D289" s="199" t="s">
        <v>136</v>
      </c>
      <c r="E289" s="210" t="s">
        <v>1</v>
      </c>
      <c r="F289" s="211" t="s">
        <v>451</v>
      </c>
      <c r="G289" s="209"/>
      <c r="H289" s="212">
        <v>1.56</v>
      </c>
      <c r="I289" s="213"/>
      <c r="J289" s="209"/>
      <c r="K289" s="209"/>
      <c r="L289" s="214"/>
      <c r="M289" s="215"/>
      <c r="N289" s="216"/>
      <c r="O289" s="216"/>
      <c r="P289" s="216"/>
      <c r="Q289" s="216"/>
      <c r="R289" s="216"/>
      <c r="S289" s="216"/>
      <c r="T289" s="217"/>
      <c r="AT289" s="218" t="s">
        <v>136</v>
      </c>
      <c r="AU289" s="218" t="s">
        <v>134</v>
      </c>
      <c r="AV289" s="14" t="s">
        <v>134</v>
      </c>
      <c r="AW289" s="14" t="s">
        <v>31</v>
      </c>
      <c r="AX289" s="14" t="s">
        <v>73</v>
      </c>
      <c r="AY289" s="218" t="s">
        <v>126</v>
      </c>
    </row>
    <row r="290" spans="2:51" s="13" customFormat="1" ht="12">
      <c r="B290" s="197"/>
      <c r="C290" s="198"/>
      <c r="D290" s="199" t="s">
        <v>136</v>
      </c>
      <c r="E290" s="200" t="s">
        <v>1</v>
      </c>
      <c r="F290" s="201" t="s">
        <v>149</v>
      </c>
      <c r="G290" s="198"/>
      <c r="H290" s="200" t="s">
        <v>1</v>
      </c>
      <c r="I290" s="202"/>
      <c r="J290" s="198"/>
      <c r="K290" s="198"/>
      <c r="L290" s="203"/>
      <c r="M290" s="204"/>
      <c r="N290" s="205"/>
      <c r="O290" s="205"/>
      <c r="P290" s="205"/>
      <c r="Q290" s="205"/>
      <c r="R290" s="205"/>
      <c r="S290" s="205"/>
      <c r="T290" s="206"/>
      <c r="AT290" s="207" t="s">
        <v>136</v>
      </c>
      <c r="AU290" s="207" t="s">
        <v>134</v>
      </c>
      <c r="AV290" s="13" t="s">
        <v>81</v>
      </c>
      <c r="AW290" s="13" t="s">
        <v>31</v>
      </c>
      <c r="AX290" s="13" t="s">
        <v>73</v>
      </c>
      <c r="AY290" s="207" t="s">
        <v>126</v>
      </c>
    </row>
    <row r="291" spans="2:51" s="14" customFormat="1" ht="12">
      <c r="B291" s="208"/>
      <c r="C291" s="209"/>
      <c r="D291" s="199" t="s">
        <v>136</v>
      </c>
      <c r="E291" s="210" t="s">
        <v>1</v>
      </c>
      <c r="F291" s="211" t="s">
        <v>450</v>
      </c>
      <c r="G291" s="209"/>
      <c r="H291" s="212">
        <v>1.5</v>
      </c>
      <c r="I291" s="213"/>
      <c r="J291" s="209"/>
      <c r="K291" s="209"/>
      <c r="L291" s="214"/>
      <c r="M291" s="215"/>
      <c r="N291" s="216"/>
      <c r="O291" s="216"/>
      <c r="P291" s="216"/>
      <c r="Q291" s="216"/>
      <c r="R291" s="216"/>
      <c r="S291" s="216"/>
      <c r="T291" s="217"/>
      <c r="AT291" s="218" t="s">
        <v>136</v>
      </c>
      <c r="AU291" s="218" t="s">
        <v>134</v>
      </c>
      <c r="AV291" s="14" t="s">
        <v>134</v>
      </c>
      <c r="AW291" s="14" t="s">
        <v>31</v>
      </c>
      <c r="AX291" s="14" t="s">
        <v>73</v>
      </c>
      <c r="AY291" s="218" t="s">
        <v>126</v>
      </c>
    </row>
    <row r="292" spans="2:51" s="13" customFormat="1" ht="12">
      <c r="B292" s="197"/>
      <c r="C292" s="198"/>
      <c r="D292" s="199" t="s">
        <v>136</v>
      </c>
      <c r="E292" s="200" t="s">
        <v>1</v>
      </c>
      <c r="F292" s="201" t="s">
        <v>452</v>
      </c>
      <c r="G292" s="198"/>
      <c r="H292" s="200" t="s">
        <v>1</v>
      </c>
      <c r="I292" s="202"/>
      <c r="J292" s="198"/>
      <c r="K292" s="198"/>
      <c r="L292" s="203"/>
      <c r="M292" s="204"/>
      <c r="N292" s="205"/>
      <c r="O292" s="205"/>
      <c r="P292" s="205"/>
      <c r="Q292" s="205"/>
      <c r="R292" s="205"/>
      <c r="S292" s="205"/>
      <c r="T292" s="206"/>
      <c r="AT292" s="207" t="s">
        <v>136</v>
      </c>
      <c r="AU292" s="207" t="s">
        <v>134</v>
      </c>
      <c r="AV292" s="13" t="s">
        <v>81</v>
      </c>
      <c r="AW292" s="13" t="s">
        <v>31</v>
      </c>
      <c r="AX292" s="13" t="s">
        <v>73</v>
      </c>
      <c r="AY292" s="207" t="s">
        <v>126</v>
      </c>
    </row>
    <row r="293" spans="2:51" s="14" customFormat="1" ht="12">
      <c r="B293" s="208"/>
      <c r="C293" s="209"/>
      <c r="D293" s="199" t="s">
        <v>136</v>
      </c>
      <c r="E293" s="210" t="s">
        <v>1</v>
      </c>
      <c r="F293" s="211" t="s">
        <v>451</v>
      </c>
      <c r="G293" s="209"/>
      <c r="H293" s="212">
        <v>1.56</v>
      </c>
      <c r="I293" s="213"/>
      <c r="J293" s="209"/>
      <c r="K293" s="209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136</v>
      </c>
      <c r="AU293" s="218" t="s">
        <v>134</v>
      </c>
      <c r="AV293" s="14" t="s">
        <v>134</v>
      </c>
      <c r="AW293" s="14" t="s">
        <v>31</v>
      </c>
      <c r="AX293" s="14" t="s">
        <v>73</v>
      </c>
      <c r="AY293" s="218" t="s">
        <v>126</v>
      </c>
    </row>
    <row r="294" spans="2:51" s="15" customFormat="1" ht="12">
      <c r="B294" s="219"/>
      <c r="C294" s="220"/>
      <c r="D294" s="199" t="s">
        <v>136</v>
      </c>
      <c r="E294" s="221" t="s">
        <v>1</v>
      </c>
      <c r="F294" s="222" t="s">
        <v>155</v>
      </c>
      <c r="G294" s="220"/>
      <c r="H294" s="223">
        <v>6.18</v>
      </c>
      <c r="I294" s="224"/>
      <c r="J294" s="220"/>
      <c r="K294" s="220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136</v>
      </c>
      <c r="AU294" s="229" t="s">
        <v>134</v>
      </c>
      <c r="AV294" s="15" t="s">
        <v>133</v>
      </c>
      <c r="AW294" s="15" t="s">
        <v>31</v>
      </c>
      <c r="AX294" s="15" t="s">
        <v>81</v>
      </c>
      <c r="AY294" s="229" t="s">
        <v>126</v>
      </c>
    </row>
    <row r="295" spans="1:65" s="2" customFormat="1" ht="24.15" customHeight="1">
      <c r="A295" s="34"/>
      <c r="B295" s="35"/>
      <c r="C295" s="183" t="s">
        <v>457</v>
      </c>
      <c r="D295" s="183" t="s">
        <v>129</v>
      </c>
      <c r="E295" s="184" t="s">
        <v>458</v>
      </c>
      <c r="F295" s="185" t="s">
        <v>459</v>
      </c>
      <c r="G295" s="186" t="s">
        <v>143</v>
      </c>
      <c r="H295" s="187">
        <v>6.18</v>
      </c>
      <c r="I295" s="188"/>
      <c r="J295" s="189">
        <f>ROUND(I295*H295,2)</f>
        <v>0</v>
      </c>
      <c r="K295" s="190"/>
      <c r="L295" s="39"/>
      <c r="M295" s="191" t="s">
        <v>1</v>
      </c>
      <c r="N295" s="192" t="s">
        <v>39</v>
      </c>
      <c r="O295" s="71"/>
      <c r="P295" s="193">
        <f>O295*H295</f>
        <v>0</v>
      </c>
      <c r="Q295" s="193">
        <v>0.00014</v>
      </c>
      <c r="R295" s="193">
        <f>Q295*H295</f>
        <v>0.0008651999999999999</v>
      </c>
      <c r="S295" s="193">
        <v>0</v>
      </c>
      <c r="T295" s="194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195" t="s">
        <v>200</v>
      </c>
      <c r="AT295" s="195" t="s">
        <v>129</v>
      </c>
      <c r="AU295" s="195" t="s">
        <v>134</v>
      </c>
      <c r="AY295" s="17" t="s">
        <v>126</v>
      </c>
      <c r="BE295" s="196">
        <f>IF(N295="základní",J295,0)</f>
        <v>0</v>
      </c>
      <c r="BF295" s="196">
        <f>IF(N295="snížená",J295,0)</f>
        <v>0</v>
      </c>
      <c r="BG295" s="196">
        <f>IF(N295="zákl. přenesená",J295,0)</f>
        <v>0</v>
      </c>
      <c r="BH295" s="196">
        <f>IF(N295="sníž. přenesená",J295,0)</f>
        <v>0</v>
      </c>
      <c r="BI295" s="196">
        <f>IF(N295="nulová",J295,0)</f>
        <v>0</v>
      </c>
      <c r="BJ295" s="17" t="s">
        <v>134</v>
      </c>
      <c r="BK295" s="196">
        <f>ROUND(I295*H295,2)</f>
        <v>0</v>
      </c>
      <c r="BL295" s="17" t="s">
        <v>200</v>
      </c>
      <c r="BM295" s="195" t="s">
        <v>460</v>
      </c>
    </row>
    <row r="296" spans="1:65" s="2" customFormat="1" ht="24.15" customHeight="1">
      <c r="A296" s="34"/>
      <c r="B296" s="35"/>
      <c r="C296" s="183" t="s">
        <v>461</v>
      </c>
      <c r="D296" s="183" t="s">
        <v>129</v>
      </c>
      <c r="E296" s="184" t="s">
        <v>462</v>
      </c>
      <c r="F296" s="185" t="s">
        <v>463</v>
      </c>
      <c r="G296" s="186" t="s">
        <v>143</v>
      </c>
      <c r="H296" s="187">
        <v>6.18</v>
      </c>
      <c r="I296" s="188"/>
      <c r="J296" s="189">
        <f>ROUND(I296*H296,2)</f>
        <v>0</v>
      </c>
      <c r="K296" s="190"/>
      <c r="L296" s="39"/>
      <c r="M296" s="191" t="s">
        <v>1</v>
      </c>
      <c r="N296" s="192" t="s">
        <v>39</v>
      </c>
      <c r="O296" s="71"/>
      <c r="P296" s="193">
        <f>O296*H296</f>
        <v>0</v>
      </c>
      <c r="Q296" s="193">
        <v>0.00012</v>
      </c>
      <c r="R296" s="193">
        <f>Q296*H296</f>
        <v>0.0007416</v>
      </c>
      <c r="S296" s="193">
        <v>0</v>
      </c>
      <c r="T296" s="194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5" t="s">
        <v>200</v>
      </c>
      <c r="AT296" s="195" t="s">
        <v>129</v>
      </c>
      <c r="AU296" s="195" t="s">
        <v>134</v>
      </c>
      <c r="AY296" s="17" t="s">
        <v>126</v>
      </c>
      <c r="BE296" s="196">
        <f>IF(N296="základní",J296,0)</f>
        <v>0</v>
      </c>
      <c r="BF296" s="196">
        <f>IF(N296="snížená",J296,0)</f>
        <v>0</v>
      </c>
      <c r="BG296" s="196">
        <f>IF(N296="zákl. přenesená",J296,0)</f>
        <v>0</v>
      </c>
      <c r="BH296" s="196">
        <f>IF(N296="sníž. přenesená",J296,0)</f>
        <v>0</v>
      </c>
      <c r="BI296" s="196">
        <f>IF(N296="nulová",J296,0)</f>
        <v>0</v>
      </c>
      <c r="BJ296" s="17" t="s">
        <v>134</v>
      </c>
      <c r="BK296" s="196">
        <f>ROUND(I296*H296,2)</f>
        <v>0</v>
      </c>
      <c r="BL296" s="17" t="s">
        <v>200</v>
      </c>
      <c r="BM296" s="195" t="s">
        <v>464</v>
      </c>
    </row>
    <row r="297" spans="1:65" s="2" customFormat="1" ht="24.15" customHeight="1">
      <c r="A297" s="34"/>
      <c r="B297" s="35"/>
      <c r="C297" s="183" t="s">
        <v>465</v>
      </c>
      <c r="D297" s="183" t="s">
        <v>129</v>
      </c>
      <c r="E297" s="184" t="s">
        <v>466</v>
      </c>
      <c r="F297" s="185" t="s">
        <v>467</v>
      </c>
      <c r="G297" s="186" t="s">
        <v>143</v>
      </c>
      <c r="H297" s="187">
        <v>6.18</v>
      </c>
      <c r="I297" s="188"/>
      <c r="J297" s="189">
        <f>ROUND(I297*H297,2)</f>
        <v>0</v>
      </c>
      <c r="K297" s="190"/>
      <c r="L297" s="39"/>
      <c r="M297" s="191" t="s">
        <v>1</v>
      </c>
      <c r="N297" s="192" t="s">
        <v>39</v>
      </c>
      <c r="O297" s="71"/>
      <c r="P297" s="193">
        <f>O297*H297</f>
        <v>0</v>
      </c>
      <c r="Q297" s="193">
        <v>0.00012</v>
      </c>
      <c r="R297" s="193">
        <f>Q297*H297</f>
        <v>0.0007416</v>
      </c>
      <c r="S297" s="193">
        <v>0</v>
      </c>
      <c r="T297" s="194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5" t="s">
        <v>200</v>
      </c>
      <c r="AT297" s="195" t="s">
        <v>129</v>
      </c>
      <c r="AU297" s="195" t="s">
        <v>134</v>
      </c>
      <c r="AY297" s="17" t="s">
        <v>126</v>
      </c>
      <c r="BE297" s="196">
        <f>IF(N297="základní",J297,0)</f>
        <v>0</v>
      </c>
      <c r="BF297" s="196">
        <f>IF(N297="snížená",J297,0)</f>
        <v>0</v>
      </c>
      <c r="BG297" s="196">
        <f>IF(N297="zákl. přenesená",J297,0)</f>
        <v>0</v>
      </c>
      <c r="BH297" s="196">
        <f>IF(N297="sníž. přenesená",J297,0)</f>
        <v>0</v>
      </c>
      <c r="BI297" s="196">
        <f>IF(N297="nulová",J297,0)</f>
        <v>0</v>
      </c>
      <c r="BJ297" s="17" t="s">
        <v>134</v>
      </c>
      <c r="BK297" s="196">
        <f>ROUND(I297*H297,2)</f>
        <v>0</v>
      </c>
      <c r="BL297" s="17" t="s">
        <v>200</v>
      </c>
      <c r="BM297" s="195" t="s">
        <v>468</v>
      </c>
    </row>
    <row r="298" spans="1:65" s="2" customFormat="1" ht="24.15" customHeight="1">
      <c r="A298" s="34"/>
      <c r="B298" s="35"/>
      <c r="C298" s="183" t="s">
        <v>469</v>
      </c>
      <c r="D298" s="183" t="s">
        <v>129</v>
      </c>
      <c r="E298" s="184" t="s">
        <v>470</v>
      </c>
      <c r="F298" s="185" t="s">
        <v>471</v>
      </c>
      <c r="G298" s="186" t="s">
        <v>143</v>
      </c>
      <c r="H298" s="187">
        <v>6.18</v>
      </c>
      <c r="I298" s="188"/>
      <c r="J298" s="189">
        <f>ROUND(I298*H298,2)</f>
        <v>0</v>
      </c>
      <c r="K298" s="190"/>
      <c r="L298" s="39"/>
      <c r="M298" s="191" t="s">
        <v>1</v>
      </c>
      <c r="N298" s="192" t="s">
        <v>39</v>
      </c>
      <c r="O298" s="71"/>
      <c r="P298" s="193">
        <f>O298*H298</f>
        <v>0</v>
      </c>
      <c r="Q298" s="193">
        <v>3E-05</v>
      </c>
      <c r="R298" s="193">
        <f>Q298*H298</f>
        <v>0.0001854</v>
      </c>
      <c r="S298" s="193">
        <v>0</v>
      </c>
      <c r="T298" s="194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5" t="s">
        <v>200</v>
      </c>
      <c r="AT298" s="195" t="s">
        <v>129</v>
      </c>
      <c r="AU298" s="195" t="s">
        <v>134</v>
      </c>
      <c r="AY298" s="17" t="s">
        <v>126</v>
      </c>
      <c r="BE298" s="196">
        <f>IF(N298="základní",J298,0)</f>
        <v>0</v>
      </c>
      <c r="BF298" s="196">
        <f>IF(N298="snížená",J298,0)</f>
        <v>0</v>
      </c>
      <c r="BG298" s="196">
        <f>IF(N298="zákl. přenesená",J298,0)</f>
        <v>0</v>
      </c>
      <c r="BH298" s="196">
        <f>IF(N298="sníž. přenesená",J298,0)</f>
        <v>0</v>
      </c>
      <c r="BI298" s="196">
        <f>IF(N298="nulová",J298,0)</f>
        <v>0</v>
      </c>
      <c r="BJ298" s="17" t="s">
        <v>134</v>
      </c>
      <c r="BK298" s="196">
        <f>ROUND(I298*H298,2)</f>
        <v>0</v>
      </c>
      <c r="BL298" s="17" t="s">
        <v>200</v>
      </c>
      <c r="BM298" s="195" t="s">
        <v>472</v>
      </c>
    </row>
    <row r="299" spans="2:63" s="12" customFormat="1" ht="22.95" customHeight="1">
      <c r="B299" s="167"/>
      <c r="C299" s="168"/>
      <c r="D299" s="169" t="s">
        <v>72</v>
      </c>
      <c r="E299" s="181" t="s">
        <v>473</v>
      </c>
      <c r="F299" s="181" t="s">
        <v>474</v>
      </c>
      <c r="G299" s="168"/>
      <c r="H299" s="168"/>
      <c r="I299" s="171"/>
      <c r="J299" s="182">
        <f>BK299</f>
        <v>0</v>
      </c>
      <c r="K299" s="168"/>
      <c r="L299" s="173"/>
      <c r="M299" s="174"/>
      <c r="N299" s="175"/>
      <c r="O299" s="175"/>
      <c r="P299" s="176">
        <f>SUM(P300:P331)</f>
        <v>0</v>
      </c>
      <c r="Q299" s="175"/>
      <c r="R299" s="176">
        <f>SUM(R300:R331)</f>
        <v>0.06119876</v>
      </c>
      <c r="S299" s="175"/>
      <c r="T299" s="177">
        <f>SUM(T300:T331)</f>
        <v>0</v>
      </c>
      <c r="AR299" s="178" t="s">
        <v>134</v>
      </c>
      <c r="AT299" s="179" t="s">
        <v>72</v>
      </c>
      <c r="AU299" s="179" t="s">
        <v>81</v>
      </c>
      <c r="AY299" s="178" t="s">
        <v>126</v>
      </c>
      <c r="BK299" s="180">
        <f>SUM(BK300:BK331)</f>
        <v>0</v>
      </c>
    </row>
    <row r="300" spans="1:65" s="2" customFormat="1" ht="24.15" customHeight="1">
      <c r="A300" s="34"/>
      <c r="B300" s="35"/>
      <c r="C300" s="183" t="s">
        <v>475</v>
      </c>
      <c r="D300" s="183" t="s">
        <v>129</v>
      </c>
      <c r="E300" s="184" t="s">
        <v>476</v>
      </c>
      <c r="F300" s="185" t="s">
        <v>477</v>
      </c>
      <c r="G300" s="186" t="s">
        <v>143</v>
      </c>
      <c r="H300" s="187">
        <v>132.606</v>
      </c>
      <c r="I300" s="188"/>
      <c r="J300" s="189">
        <f>ROUND(I300*H300,2)</f>
        <v>0</v>
      </c>
      <c r="K300" s="190"/>
      <c r="L300" s="39"/>
      <c r="M300" s="191" t="s">
        <v>1</v>
      </c>
      <c r="N300" s="192" t="s">
        <v>39</v>
      </c>
      <c r="O300" s="71"/>
      <c r="P300" s="193">
        <f>O300*H300</f>
        <v>0</v>
      </c>
      <c r="Q300" s="193">
        <v>0</v>
      </c>
      <c r="R300" s="193">
        <f>Q300*H300</f>
        <v>0</v>
      </c>
      <c r="S300" s="193">
        <v>0</v>
      </c>
      <c r="T300" s="194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195" t="s">
        <v>200</v>
      </c>
      <c r="AT300" s="195" t="s">
        <v>129</v>
      </c>
      <c r="AU300" s="195" t="s">
        <v>134</v>
      </c>
      <c r="AY300" s="17" t="s">
        <v>126</v>
      </c>
      <c r="BE300" s="196">
        <f>IF(N300="základní",J300,0)</f>
        <v>0</v>
      </c>
      <c r="BF300" s="196">
        <f>IF(N300="snížená",J300,0)</f>
        <v>0</v>
      </c>
      <c r="BG300" s="196">
        <f>IF(N300="zákl. přenesená",J300,0)</f>
        <v>0</v>
      </c>
      <c r="BH300" s="196">
        <f>IF(N300="sníž. přenesená",J300,0)</f>
        <v>0</v>
      </c>
      <c r="BI300" s="196">
        <f>IF(N300="nulová",J300,0)</f>
        <v>0</v>
      </c>
      <c r="BJ300" s="17" t="s">
        <v>134</v>
      </c>
      <c r="BK300" s="196">
        <f>ROUND(I300*H300,2)</f>
        <v>0</v>
      </c>
      <c r="BL300" s="17" t="s">
        <v>200</v>
      </c>
      <c r="BM300" s="195" t="s">
        <v>478</v>
      </c>
    </row>
    <row r="301" spans="1:65" s="2" customFormat="1" ht="24.15" customHeight="1">
      <c r="A301" s="34"/>
      <c r="B301" s="35"/>
      <c r="C301" s="183" t="s">
        <v>479</v>
      </c>
      <c r="D301" s="183" t="s">
        <v>129</v>
      </c>
      <c r="E301" s="184" t="s">
        <v>480</v>
      </c>
      <c r="F301" s="185" t="s">
        <v>481</v>
      </c>
      <c r="G301" s="186" t="s">
        <v>341</v>
      </c>
      <c r="H301" s="187">
        <v>20</v>
      </c>
      <c r="I301" s="188"/>
      <c r="J301" s="189">
        <f>ROUND(I301*H301,2)</f>
        <v>0</v>
      </c>
      <c r="K301" s="190"/>
      <c r="L301" s="39"/>
      <c r="M301" s="191" t="s">
        <v>1</v>
      </c>
      <c r="N301" s="192" t="s">
        <v>39</v>
      </c>
      <c r="O301" s="71"/>
      <c r="P301" s="193">
        <f>O301*H301</f>
        <v>0</v>
      </c>
      <c r="Q301" s="193">
        <v>1E-05</v>
      </c>
      <c r="R301" s="193">
        <f>Q301*H301</f>
        <v>0.0002</v>
      </c>
      <c r="S301" s="193">
        <v>0</v>
      </c>
      <c r="T301" s="194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5" t="s">
        <v>200</v>
      </c>
      <c r="AT301" s="195" t="s">
        <v>129</v>
      </c>
      <c r="AU301" s="195" t="s">
        <v>134</v>
      </c>
      <c r="AY301" s="17" t="s">
        <v>126</v>
      </c>
      <c r="BE301" s="196">
        <f>IF(N301="základní",J301,0)</f>
        <v>0</v>
      </c>
      <c r="BF301" s="196">
        <f>IF(N301="snížená",J301,0)</f>
        <v>0</v>
      </c>
      <c r="BG301" s="196">
        <f>IF(N301="zákl. přenesená",J301,0)</f>
        <v>0</v>
      </c>
      <c r="BH301" s="196">
        <f>IF(N301="sníž. přenesená",J301,0)</f>
        <v>0</v>
      </c>
      <c r="BI301" s="196">
        <f>IF(N301="nulová",J301,0)</f>
        <v>0</v>
      </c>
      <c r="BJ301" s="17" t="s">
        <v>134</v>
      </c>
      <c r="BK301" s="196">
        <f>ROUND(I301*H301,2)</f>
        <v>0</v>
      </c>
      <c r="BL301" s="17" t="s">
        <v>200</v>
      </c>
      <c r="BM301" s="195" t="s">
        <v>482</v>
      </c>
    </row>
    <row r="302" spans="1:65" s="2" customFormat="1" ht="16.5" customHeight="1">
      <c r="A302" s="34"/>
      <c r="B302" s="35"/>
      <c r="C302" s="183" t="s">
        <v>483</v>
      </c>
      <c r="D302" s="183" t="s">
        <v>129</v>
      </c>
      <c r="E302" s="184" t="s">
        <v>484</v>
      </c>
      <c r="F302" s="185" t="s">
        <v>485</v>
      </c>
      <c r="G302" s="186" t="s">
        <v>143</v>
      </c>
      <c r="H302" s="187">
        <v>39.67</v>
      </c>
      <c r="I302" s="188"/>
      <c r="J302" s="189">
        <f>ROUND(I302*H302,2)</f>
        <v>0</v>
      </c>
      <c r="K302" s="190"/>
      <c r="L302" s="39"/>
      <c r="M302" s="191" t="s">
        <v>1</v>
      </c>
      <c r="N302" s="192" t="s">
        <v>39</v>
      </c>
      <c r="O302" s="71"/>
      <c r="P302" s="193">
        <f>O302*H302</f>
        <v>0</v>
      </c>
      <c r="Q302" s="193">
        <v>0</v>
      </c>
      <c r="R302" s="193">
        <f>Q302*H302</f>
        <v>0</v>
      </c>
      <c r="S302" s="193">
        <v>0</v>
      </c>
      <c r="T302" s="194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195" t="s">
        <v>200</v>
      </c>
      <c r="AT302" s="195" t="s">
        <v>129</v>
      </c>
      <c r="AU302" s="195" t="s">
        <v>134</v>
      </c>
      <c r="AY302" s="17" t="s">
        <v>126</v>
      </c>
      <c r="BE302" s="196">
        <f>IF(N302="základní",J302,0)</f>
        <v>0</v>
      </c>
      <c r="BF302" s="196">
        <f>IF(N302="snížená",J302,0)</f>
        <v>0</v>
      </c>
      <c r="BG302" s="196">
        <f>IF(N302="zákl. přenesená",J302,0)</f>
        <v>0</v>
      </c>
      <c r="BH302" s="196">
        <f>IF(N302="sníž. přenesená",J302,0)</f>
        <v>0</v>
      </c>
      <c r="BI302" s="196">
        <f>IF(N302="nulová",J302,0)</f>
        <v>0</v>
      </c>
      <c r="BJ302" s="17" t="s">
        <v>134</v>
      </c>
      <c r="BK302" s="196">
        <f>ROUND(I302*H302,2)</f>
        <v>0</v>
      </c>
      <c r="BL302" s="17" t="s">
        <v>200</v>
      </c>
      <c r="BM302" s="195" t="s">
        <v>486</v>
      </c>
    </row>
    <row r="303" spans="2:51" s="13" customFormat="1" ht="12">
      <c r="B303" s="197"/>
      <c r="C303" s="198"/>
      <c r="D303" s="199" t="s">
        <v>136</v>
      </c>
      <c r="E303" s="200" t="s">
        <v>1</v>
      </c>
      <c r="F303" s="201" t="s">
        <v>487</v>
      </c>
      <c r="G303" s="198"/>
      <c r="H303" s="200" t="s">
        <v>1</v>
      </c>
      <c r="I303" s="202"/>
      <c r="J303" s="198"/>
      <c r="K303" s="198"/>
      <c r="L303" s="203"/>
      <c r="M303" s="204"/>
      <c r="N303" s="205"/>
      <c r="O303" s="205"/>
      <c r="P303" s="205"/>
      <c r="Q303" s="205"/>
      <c r="R303" s="205"/>
      <c r="S303" s="205"/>
      <c r="T303" s="206"/>
      <c r="AT303" s="207" t="s">
        <v>136</v>
      </c>
      <c r="AU303" s="207" t="s">
        <v>134</v>
      </c>
      <c r="AV303" s="13" t="s">
        <v>81</v>
      </c>
      <c r="AW303" s="13" t="s">
        <v>31</v>
      </c>
      <c r="AX303" s="13" t="s">
        <v>73</v>
      </c>
      <c r="AY303" s="207" t="s">
        <v>126</v>
      </c>
    </row>
    <row r="304" spans="2:51" s="14" customFormat="1" ht="12">
      <c r="B304" s="208"/>
      <c r="C304" s="209"/>
      <c r="D304" s="199" t="s">
        <v>136</v>
      </c>
      <c r="E304" s="210" t="s">
        <v>1</v>
      </c>
      <c r="F304" s="211" t="s">
        <v>488</v>
      </c>
      <c r="G304" s="209"/>
      <c r="H304" s="212">
        <v>39.67</v>
      </c>
      <c r="I304" s="213"/>
      <c r="J304" s="209"/>
      <c r="K304" s="209"/>
      <c r="L304" s="214"/>
      <c r="M304" s="215"/>
      <c r="N304" s="216"/>
      <c r="O304" s="216"/>
      <c r="P304" s="216"/>
      <c r="Q304" s="216"/>
      <c r="R304" s="216"/>
      <c r="S304" s="216"/>
      <c r="T304" s="217"/>
      <c r="AT304" s="218" t="s">
        <v>136</v>
      </c>
      <c r="AU304" s="218" t="s">
        <v>134</v>
      </c>
      <c r="AV304" s="14" t="s">
        <v>134</v>
      </c>
      <c r="AW304" s="14" t="s">
        <v>31</v>
      </c>
      <c r="AX304" s="14" t="s">
        <v>73</v>
      </c>
      <c r="AY304" s="218" t="s">
        <v>126</v>
      </c>
    </row>
    <row r="305" spans="2:51" s="15" customFormat="1" ht="12">
      <c r="B305" s="219"/>
      <c r="C305" s="220"/>
      <c r="D305" s="199" t="s">
        <v>136</v>
      </c>
      <c r="E305" s="221" t="s">
        <v>1</v>
      </c>
      <c r="F305" s="222" t="s">
        <v>155</v>
      </c>
      <c r="G305" s="220"/>
      <c r="H305" s="223">
        <v>39.67</v>
      </c>
      <c r="I305" s="224"/>
      <c r="J305" s="220"/>
      <c r="K305" s="220"/>
      <c r="L305" s="225"/>
      <c r="M305" s="226"/>
      <c r="N305" s="227"/>
      <c r="O305" s="227"/>
      <c r="P305" s="227"/>
      <c r="Q305" s="227"/>
      <c r="R305" s="227"/>
      <c r="S305" s="227"/>
      <c r="T305" s="228"/>
      <c r="AT305" s="229" t="s">
        <v>136</v>
      </c>
      <c r="AU305" s="229" t="s">
        <v>134</v>
      </c>
      <c r="AV305" s="15" t="s">
        <v>133</v>
      </c>
      <c r="AW305" s="15" t="s">
        <v>31</v>
      </c>
      <c r="AX305" s="15" t="s">
        <v>81</v>
      </c>
      <c r="AY305" s="229" t="s">
        <v>126</v>
      </c>
    </row>
    <row r="306" spans="1:65" s="2" customFormat="1" ht="16.5" customHeight="1">
      <c r="A306" s="34"/>
      <c r="B306" s="35"/>
      <c r="C306" s="230" t="s">
        <v>489</v>
      </c>
      <c r="D306" s="230" t="s">
        <v>207</v>
      </c>
      <c r="E306" s="231" t="s">
        <v>490</v>
      </c>
      <c r="F306" s="232" t="s">
        <v>491</v>
      </c>
      <c r="G306" s="233" t="s">
        <v>143</v>
      </c>
      <c r="H306" s="234">
        <v>47.604</v>
      </c>
      <c r="I306" s="235"/>
      <c r="J306" s="236">
        <f>ROUND(I306*H306,2)</f>
        <v>0</v>
      </c>
      <c r="K306" s="237"/>
      <c r="L306" s="238"/>
      <c r="M306" s="239" t="s">
        <v>1</v>
      </c>
      <c r="N306" s="240" t="s">
        <v>39</v>
      </c>
      <c r="O306" s="71"/>
      <c r="P306" s="193">
        <f>O306*H306</f>
        <v>0</v>
      </c>
      <c r="Q306" s="193">
        <v>0</v>
      </c>
      <c r="R306" s="193">
        <f>Q306*H306</f>
        <v>0</v>
      </c>
      <c r="S306" s="193">
        <v>0</v>
      </c>
      <c r="T306" s="194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95" t="s">
        <v>210</v>
      </c>
      <c r="AT306" s="195" t="s">
        <v>207</v>
      </c>
      <c r="AU306" s="195" t="s">
        <v>134</v>
      </c>
      <c r="AY306" s="17" t="s">
        <v>126</v>
      </c>
      <c r="BE306" s="196">
        <f>IF(N306="základní",J306,0)</f>
        <v>0</v>
      </c>
      <c r="BF306" s="196">
        <f>IF(N306="snížená",J306,0)</f>
        <v>0</v>
      </c>
      <c r="BG306" s="196">
        <f>IF(N306="zákl. přenesená",J306,0)</f>
        <v>0</v>
      </c>
      <c r="BH306" s="196">
        <f>IF(N306="sníž. přenesená",J306,0)</f>
        <v>0</v>
      </c>
      <c r="BI306" s="196">
        <f>IF(N306="nulová",J306,0)</f>
        <v>0</v>
      </c>
      <c r="BJ306" s="17" t="s">
        <v>134</v>
      </c>
      <c r="BK306" s="196">
        <f>ROUND(I306*H306,2)</f>
        <v>0</v>
      </c>
      <c r="BL306" s="17" t="s">
        <v>200</v>
      </c>
      <c r="BM306" s="195" t="s">
        <v>492</v>
      </c>
    </row>
    <row r="307" spans="2:51" s="14" customFormat="1" ht="12">
      <c r="B307" s="208"/>
      <c r="C307" s="209"/>
      <c r="D307" s="199" t="s">
        <v>136</v>
      </c>
      <c r="E307" s="209"/>
      <c r="F307" s="211" t="s">
        <v>493</v>
      </c>
      <c r="G307" s="209"/>
      <c r="H307" s="212">
        <v>47.604</v>
      </c>
      <c r="I307" s="213"/>
      <c r="J307" s="209"/>
      <c r="K307" s="209"/>
      <c r="L307" s="214"/>
      <c r="M307" s="215"/>
      <c r="N307" s="216"/>
      <c r="O307" s="216"/>
      <c r="P307" s="216"/>
      <c r="Q307" s="216"/>
      <c r="R307" s="216"/>
      <c r="S307" s="216"/>
      <c r="T307" s="217"/>
      <c r="AT307" s="218" t="s">
        <v>136</v>
      </c>
      <c r="AU307" s="218" t="s">
        <v>134</v>
      </c>
      <c r="AV307" s="14" t="s">
        <v>134</v>
      </c>
      <c r="AW307" s="14" t="s">
        <v>4</v>
      </c>
      <c r="AX307" s="14" t="s">
        <v>81</v>
      </c>
      <c r="AY307" s="218" t="s">
        <v>126</v>
      </c>
    </row>
    <row r="308" spans="1:65" s="2" customFormat="1" ht="24.15" customHeight="1">
      <c r="A308" s="34"/>
      <c r="B308" s="35"/>
      <c r="C308" s="183" t="s">
        <v>494</v>
      </c>
      <c r="D308" s="183" t="s">
        <v>129</v>
      </c>
      <c r="E308" s="184" t="s">
        <v>495</v>
      </c>
      <c r="F308" s="185" t="s">
        <v>496</v>
      </c>
      <c r="G308" s="186" t="s">
        <v>143</v>
      </c>
      <c r="H308" s="187">
        <v>10</v>
      </c>
      <c r="I308" s="188"/>
      <c r="J308" s="189">
        <f>ROUND(I308*H308,2)</f>
        <v>0</v>
      </c>
      <c r="K308" s="190"/>
      <c r="L308" s="39"/>
      <c r="M308" s="191" t="s">
        <v>1</v>
      </c>
      <c r="N308" s="192" t="s">
        <v>39</v>
      </c>
      <c r="O308" s="71"/>
      <c r="P308" s="193">
        <f>O308*H308</f>
        <v>0</v>
      </c>
      <c r="Q308" s="193">
        <v>0</v>
      </c>
      <c r="R308" s="193">
        <f>Q308*H308</f>
        <v>0</v>
      </c>
      <c r="S308" s="193">
        <v>0</v>
      </c>
      <c r="T308" s="194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95" t="s">
        <v>200</v>
      </c>
      <c r="AT308" s="195" t="s">
        <v>129</v>
      </c>
      <c r="AU308" s="195" t="s">
        <v>134</v>
      </c>
      <c r="AY308" s="17" t="s">
        <v>126</v>
      </c>
      <c r="BE308" s="196">
        <f>IF(N308="základní",J308,0)</f>
        <v>0</v>
      </c>
      <c r="BF308" s="196">
        <f>IF(N308="snížená",J308,0)</f>
        <v>0</v>
      </c>
      <c r="BG308" s="196">
        <f>IF(N308="zákl. přenesená",J308,0)</f>
        <v>0</v>
      </c>
      <c r="BH308" s="196">
        <f>IF(N308="sníž. přenesená",J308,0)</f>
        <v>0</v>
      </c>
      <c r="BI308" s="196">
        <f>IF(N308="nulová",J308,0)</f>
        <v>0</v>
      </c>
      <c r="BJ308" s="17" t="s">
        <v>134</v>
      </c>
      <c r="BK308" s="196">
        <f>ROUND(I308*H308,2)</f>
        <v>0</v>
      </c>
      <c r="BL308" s="17" t="s">
        <v>200</v>
      </c>
      <c r="BM308" s="195" t="s">
        <v>497</v>
      </c>
    </row>
    <row r="309" spans="1:65" s="2" customFormat="1" ht="16.5" customHeight="1">
      <c r="A309" s="34"/>
      <c r="B309" s="35"/>
      <c r="C309" s="230" t="s">
        <v>498</v>
      </c>
      <c r="D309" s="230" t="s">
        <v>207</v>
      </c>
      <c r="E309" s="231" t="s">
        <v>499</v>
      </c>
      <c r="F309" s="232" t="s">
        <v>500</v>
      </c>
      <c r="G309" s="233" t="s">
        <v>143</v>
      </c>
      <c r="H309" s="234">
        <v>12</v>
      </c>
      <c r="I309" s="235"/>
      <c r="J309" s="236">
        <f>ROUND(I309*H309,2)</f>
        <v>0</v>
      </c>
      <c r="K309" s="237"/>
      <c r="L309" s="238"/>
      <c r="M309" s="239" t="s">
        <v>1</v>
      </c>
      <c r="N309" s="240" t="s">
        <v>39</v>
      </c>
      <c r="O309" s="71"/>
      <c r="P309" s="193">
        <f>O309*H309</f>
        <v>0</v>
      </c>
      <c r="Q309" s="193">
        <v>0</v>
      </c>
      <c r="R309" s="193">
        <f>Q309*H309</f>
        <v>0</v>
      </c>
      <c r="S309" s="193">
        <v>0</v>
      </c>
      <c r="T309" s="194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5" t="s">
        <v>210</v>
      </c>
      <c r="AT309" s="195" t="s">
        <v>207</v>
      </c>
      <c r="AU309" s="195" t="s">
        <v>134</v>
      </c>
      <c r="AY309" s="17" t="s">
        <v>126</v>
      </c>
      <c r="BE309" s="196">
        <f>IF(N309="základní",J309,0)</f>
        <v>0</v>
      </c>
      <c r="BF309" s="196">
        <f>IF(N309="snížená",J309,0)</f>
        <v>0</v>
      </c>
      <c r="BG309" s="196">
        <f>IF(N309="zákl. přenesená",J309,0)</f>
        <v>0</v>
      </c>
      <c r="BH309" s="196">
        <f>IF(N309="sníž. přenesená",J309,0)</f>
        <v>0</v>
      </c>
      <c r="BI309" s="196">
        <f>IF(N309="nulová",J309,0)</f>
        <v>0</v>
      </c>
      <c r="BJ309" s="17" t="s">
        <v>134</v>
      </c>
      <c r="BK309" s="196">
        <f>ROUND(I309*H309,2)</f>
        <v>0</v>
      </c>
      <c r="BL309" s="17" t="s">
        <v>200</v>
      </c>
      <c r="BM309" s="195" t="s">
        <v>501</v>
      </c>
    </row>
    <row r="310" spans="2:51" s="14" customFormat="1" ht="12">
      <c r="B310" s="208"/>
      <c r="C310" s="209"/>
      <c r="D310" s="199" t="s">
        <v>136</v>
      </c>
      <c r="E310" s="209"/>
      <c r="F310" s="211" t="s">
        <v>502</v>
      </c>
      <c r="G310" s="209"/>
      <c r="H310" s="212">
        <v>12</v>
      </c>
      <c r="I310" s="213"/>
      <c r="J310" s="209"/>
      <c r="K310" s="209"/>
      <c r="L310" s="214"/>
      <c r="M310" s="215"/>
      <c r="N310" s="216"/>
      <c r="O310" s="216"/>
      <c r="P310" s="216"/>
      <c r="Q310" s="216"/>
      <c r="R310" s="216"/>
      <c r="S310" s="216"/>
      <c r="T310" s="217"/>
      <c r="AT310" s="218" t="s">
        <v>136</v>
      </c>
      <c r="AU310" s="218" t="s">
        <v>134</v>
      </c>
      <c r="AV310" s="14" t="s">
        <v>134</v>
      </c>
      <c r="AW310" s="14" t="s">
        <v>4</v>
      </c>
      <c r="AX310" s="14" t="s">
        <v>81</v>
      </c>
      <c r="AY310" s="218" t="s">
        <v>126</v>
      </c>
    </row>
    <row r="311" spans="1:65" s="2" customFormat="1" ht="24.15" customHeight="1">
      <c r="A311" s="34"/>
      <c r="B311" s="35"/>
      <c r="C311" s="183" t="s">
        <v>503</v>
      </c>
      <c r="D311" s="183" t="s">
        <v>129</v>
      </c>
      <c r="E311" s="184" t="s">
        <v>504</v>
      </c>
      <c r="F311" s="185" t="s">
        <v>505</v>
      </c>
      <c r="G311" s="186" t="s">
        <v>143</v>
      </c>
      <c r="H311" s="187">
        <v>132.606</v>
      </c>
      <c r="I311" s="188"/>
      <c r="J311" s="189">
        <f>ROUND(I311*H311,2)</f>
        <v>0</v>
      </c>
      <c r="K311" s="190"/>
      <c r="L311" s="39"/>
      <c r="M311" s="191" t="s">
        <v>1</v>
      </c>
      <c r="N311" s="192" t="s">
        <v>39</v>
      </c>
      <c r="O311" s="71"/>
      <c r="P311" s="193">
        <f>O311*H311</f>
        <v>0</v>
      </c>
      <c r="Q311" s="193">
        <v>0.0002</v>
      </c>
      <c r="R311" s="193">
        <f>Q311*H311</f>
        <v>0.0265212</v>
      </c>
      <c r="S311" s="193">
        <v>0</v>
      </c>
      <c r="T311" s="194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5" t="s">
        <v>200</v>
      </c>
      <c r="AT311" s="195" t="s">
        <v>129</v>
      </c>
      <c r="AU311" s="195" t="s">
        <v>134</v>
      </c>
      <c r="AY311" s="17" t="s">
        <v>126</v>
      </c>
      <c r="BE311" s="196">
        <f>IF(N311="základní",J311,0)</f>
        <v>0</v>
      </c>
      <c r="BF311" s="196">
        <f>IF(N311="snížená",J311,0)</f>
        <v>0</v>
      </c>
      <c r="BG311" s="196">
        <f>IF(N311="zákl. přenesená",J311,0)</f>
        <v>0</v>
      </c>
      <c r="BH311" s="196">
        <f>IF(N311="sníž. přenesená",J311,0)</f>
        <v>0</v>
      </c>
      <c r="BI311" s="196">
        <f>IF(N311="nulová",J311,0)</f>
        <v>0</v>
      </c>
      <c r="BJ311" s="17" t="s">
        <v>134</v>
      </c>
      <c r="BK311" s="196">
        <f>ROUND(I311*H311,2)</f>
        <v>0</v>
      </c>
      <c r="BL311" s="17" t="s">
        <v>200</v>
      </c>
      <c r="BM311" s="195" t="s">
        <v>506</v>
      </c>
    </row>
    <row r="312" spans="1:65" s="2" customFormat="1" ht="33" customHeight="1">
      <c r="A312" s="34"/>
      <c r="B312" s="35"/>
      <c r="C312" s="183" t="s">
        <v>507</v>
      </c>
      <c r="D312" s="183" t="s">
        <v>129</v>
      </c>
      <c r="E312" s="184" t="s">
        <v>508</v>
      </c>
      <c r="F312" s="185" t="s">
        <v>509</v>
      </c>
      <c r="G312" s="186" t="s">
        <v>143</v>
      </c>
      <c r="H312" s="187">
        <v>132.606</v>
      </c>
      <c r="I312" s="188"/>
      <c r="J312" s="189">
        <f>ROUND(I312*H312,2)</f>
        <v>0</v>
      </c>
      <c r="K312" s="190"/>
      <c r="L312" s="39"/>
      <c r="M312" s="191" t="s">
        <v>1</v>
      </c>
      <c r="N312" s="192" t="s">
        <v>39</v>
      </c>
      <c r="O312" s="71"/>
      <c r="P312" s="193">
        <f>O312*H312</f>
        <v>0</v>
      </c>
      <c r="Q312" s="193">
        <v>0.00026</v>
      </c>
      <c r="R312" s="193">
        <f>Q312*H312</f>
        <v>0.03447756</v>
      </c>
      <c r="S312" s="193">
        <v>0</v>
      </c>
      <c r="T312" s="194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5" t="s">
        <v>200</v>
      </c>
      <c r="AT312" s="195" t="s">
        <v>129</v>
      </c>
      <c r="AU312" s="195" t="s">
        <v>134</v>
      </c>
      <c r="AY312" s="17" t="s">
        <v>126</v>
      </c>
      <c r="BE312" s="196">
        <f>IF(N312="základní",J312,0)</f>
        <v>0</v>
      </c>
      <c r="BF312" s="196">
        <f>IF(N312="snížená",J312,0)</f>
        <v>0</v>
      </c>
      <c r="BG312" s="196">
        <f>IF(N312="zákl. přenesená",J312,0)</f>
        <v>0</v>
      </c>
      <c r="BH312" s="196">
        <f>IF(N312="sníž. přenesená",J312,0)</f>
        <v>0</v>
      </c>
      <c r="BI312" s="196">
        <f>IF(N312="nulová",J312,0)</f>
        <v>0</v>
      </c>
      <c r="BJ312" s="17" t="s">
        <v>134</v>
      </c>
      <c r="BK312" s="196">
        <f>ROUND(I312*H312,2)</f>
        <v>0</v>
      </c>
      <c r="BL312" s="17" t="s">
        <v>200</v>
      </c>
      <c r="BM312" s="195" t="s">
        <v>510</v>
      </c>
    </row>
    <row r="313" spans="2:51" s="13" customFormat="1" ht="12">
      <c r="B313" s="197"/>
      <c r="C313" s="198"/>
      <c r="D313" s="199" t="s">
        <v>136</v>
      </c>
      <c r="E313" s="200" t="s">
        <v>1</v>
      </c>
      <c r="F313" s="201" t="s">
        <v>511</v>
      </c>
      <c r="G313" s="198"/>
      <c r="H313" s="200" t="s">
        <v>1</v>
      </c>
      <c r="I313" s="202"/>
      <c r="J313" s="198"/>
      <c r="K313" s="198"/>
      <c r="L313" s="203"/>
      <c r="M313" s="204"/>
      <c r="N313" s="205"/>
      <c r="O313" s="205"/>
      <c r="P313" s="205"/>
      <c r="Q313" s="205"/>
      <c r="R313" s="205"/>
      <c r="S313" s="205"/>
      <c r="T313" s="206"/>
      <c r="AT313" s="207" t="s">
        <v>136</v>
      </c>
      <c r="AU313" s="207" t="s">
        <v>134</v>
      </c>
      <c r="AV313" s="13" t="s">
        <v>81</v>
      </c>
      <c r="AW313" s="13" t="s">
        <v>31</v>
      </c>
      <c r="AX313" s="13" t="s">
        <v>73</v>
      </c>
      <c r="AY313" s="207" t="s">
        <v>126</v>
      </c>
    </row>
    <row r="314" spans="2:51" s="13" customFormat="1" ht="12">
      <c r="B314" s="197"/>
      <c r="C314" s="198"/>
      <c r="D314" s="199" t="s">
        <v>136</v>
      </c>
      <c r="E314" s="200" t="s">
        <v>1</v>
      </c>
      <c r="F314" s="201" t="s">
        <v>153</v>
      </c>
      <c r="G314" s="198"/>
      <c r="H314" s="200" t="s">
        <v>1</v>
      </c>
      <c r="I314" s="202"/>
      <c r="J314" s="198"/>
      <c r="K314" s="198"/>
      <c r="L314" s="203"/>
      <c r="M314" s="204"/>
      <c r="N314" s="205"/>
      <c r="O314" s="205"/>
      <c r="P314" s="205"/>
      <c r="Q314" s="205"/>
      <c r="R314" s="205"/>
      <c r="S314" s="205"/>
      <c r="T314" s="206"/>
      <c r="AT314" s="207" t="s">
        <v>136</v>
      </c>
      <c r="AU314" s="207" t="s">
        <v>134</v>
      </c>
      <c r="AV314" s="13" t="s">
        <v>81</v>
      </c>
      <c r="AW314" s="13" t="s">
        <v>31</v>
      </c>
      <c r="AX314" s="13" t="s">
        <v>73</v>
      </c>
      <c r="AY314" s="207" t="s">
        <v>126</v>
      </c>
    </row>
    <row r="315" spans="2:51" s="14" customFormat="1" ht="12">
      <c r="B315" s="208"/>
      <c r="C315" s="209"/>
      <c r="D315" s="199" t="s">
        <v>136</v>
      </c>
      <c r="E315" s="210" t="s">
        <v>1</v>
      </c>
      <c r="F315" s="211" t="s">
        <v>512</v>
      </c>
      <c r="G315" s="209"/>
      <c r="H315" s="212">
        <v>35.414</v>
      </c>
      <c r="I315" s="213"/>
      <c r="J315" s="209"/>
      <c r="K315" s="209"/>
      <c r="L315" s="214"/>
      <c r="M315" s="215"/>
      <c r="N315" s="216"/>
      <c r="O315" s="216"/>
      <c r="P315" s="216"/>
      <c r="Q315" s="216"/>
      <c r="R315" s="216"/>
      <c r="S315" s="216"/>
      <c r="T315" s="217"/>
      <c r="AT315" s="218" t="s">
        <v>136</v>
      </c>
      <c r="AU315" s="218" t="s">
        <v>134</v>
      </c>
      <c r="AV315" s="14" t="s">
        <v>134</v>
      </c>
      <c r="AW315" s="14" t="s">
        <v>31</v>
      </c>
      <c r="AX315" s="14" t="s">
        <v>73</v>
      </c>
      <c r="AY315" s="218" t="s">
        <v>126</v>
      </c>
    </row>
    <row r="316" spans="2:51" s="13" customFormat="1" ht="12">
      <c r="B316" s="197"/>
      <c r="C316" s="198"/>
      <c r="D316" s="199" t="s">
        <v>136</v>
      </c>
      <c r="E316" s="200" t="s">
        <v>1</v>
      </c>
      <c r="F316" s="201" t="s">
        <v>151</v>
      </c>
      <c r="G316" s="198"/>
      <c r="H316" s="200" t="s">
        <v>1</v>
      </c>
      <c r="I316" s="202"/>
      <c r="J316" s="198"/>
      <c r="K316" s="198"/>
      <c r="L316" s="203"/>
      <c r="M316" s="204"/>
      <c r="N316" s="205"/>
      <c r="O316" s="205"/>
      <c r="P316" s="205"/>
      <c r="Q316" s="205"/>
      <c r="R316" s="205"/>
      <c r="S316" s="205"/>
      <c r="T316" s="206"/>
      <c r="AT316" s="207" t="s">
        <v>136</v>
      </c>
      <c r="AU316" s="207" t="s">
        <v>134</v>
      </c>
      <c r="AV316" s="13" t="s">
        <v>81</v>
      </c>
      <c r="AW316" s="13" t="s">
        <v>31</v>
      </c>
      <c r="AX316" s="13" t="s">
        <v>73</v>
      </c>
      <c r="AY316" s="207" t="s">
        <v>126</v>
      </c>
    </row>
    <row r="317" spans="2:51" s="14" customFormat="1" ht="12">
      <c r="B317" s="208"/>
      <c r="C317" s="209"/>
      <c r="D317" s="199" t="s">
        <v>136</v>
      </c>
      <c r="E317" s="210" t="s">
        <v>1</v>
      </c>
      <c r="F317" s="211" t="s">
        <v>513</v>
      </c>
      <c r="G317" s="209"/>
      <c r="H317" s="212">
        <v>41.803</v>
      </c>
      <c r="I317" s="213"/>
      <c r="J317" s="209"/>
      <c r="K317" s="209"/>
      <c r="L317" s="214"/>
      <c r="M317" s="215"/>
      <c r="N317" s="216"/>
      <c r="O317" s="216"/>
      <c r="P317" s="216"/>
      <c r="Q317" s="216"/>
      <c r="R317" s="216"/>
      <c r="S317" s="216"/>
      <c r="T317" s="217"/>
      <c r="AT317" s="218" t="s">
        <v>136</v>
      </c>
      <c r="AU317" s="218" t="s">
        <v>134</v>
      </c>
      <c r="AV317" s="14" t="s">
        <v>134</v>
      </c>
      <c r="AW317" s="14" t="s">
        <v>31</v>
      </c>
      <c r="AX317" s="14" t="s">
        <v>73</v>
      </c>
      <c r="AY317" s="218" t="s">
        <v>126</v>
      </c>
    </row>
    <row r="318" spans="2:51" s="13" customFormat="1" ht="12">
      <c r="B318" s="197"/>
      <c r="C318" s="198"/>
      <c r="D318" s="199" t="s">
        <v>136</v>
      </c>
      <c r="E318" s="200" t="s">
        <v>1</v>
      </c>
      <c r="F318" s="201" t="s">
        <v>514</v>
      </c>
      <c r="G318" s="198"/>
      <c r="H318" s="200" t="s">
        <v>1</v>
      </c>
      <c r="I318" s="202"/>
      <c r="J318" s="198"/>
      <c r="K318" s="198"/>
      <c r="L318" s="203"/>
      <c r="M318" s="204"/>
      <c r="N318" s="205"/>
      <c r="O318" s="205"/>
      <c r="P318" s="205"/>
      <c r="Q318" s="205"/>
      <c r="R318" s="205"/>
      <c r="S318" s="205"/>
      <c r="T318" s="206"/>
      <c r="AT318" s="207" t="s">
        <v>136</v>
      </c>
      <c r="AU318" s="207" t="s">
        <v>134</v>
      </c>
      <c r="AV318" s="13" t="s">
        <v>81</v>
      </c>
      <c r="AW318" s="13" t="s">
        <v>31</v>
      </c>
      <c r="AX318" s="13" t="s">
        <v>73</v>
      </c>
      <c r="AY318" s="207" t="s">
        <v>126</v>
      </c>
    </row>
    <row r="319" spans="2:51" s="14" customFormat="1" ht="12">
      <c r="B319" s="208"/>
      <c r="C319" s="209"/>
      <c r="D319" s="199" t="s">
        <v>136</v>
      </c>
      <c r="E319" s="210" t="s">
        <v>1</v>
      </c>
      <c r="F319" s="211" t="s">
        <v>515</v>
      </c>
      <c r="G319" s="209"/>
      <c r="H319" s="212">
        <v>10.769</v>
      </c>
      <c r="I319" s="213"/>
      <c r="J319" s="209"/>
      <c r="K319" s="209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136</v>
      </c>
      <c r="AU319" s="218" t="s">
        <v>134</v>
      </c>
      <c r="AV319" s="14" t="s">
        <v>134</v>
      </c>
      <c r="AW319" s="14" t="s">
        <v>31</v>
      </c>
      <c r="AX319" s="14" t="s">
        <v>73</v>
      </c>
      <c r="AY319" s="218" t="s">
        <v>126</v>
      </c>
    </row>
    <row r="320" spans="2:51" s="13" customFormat="1" ht="12">
      <c r="B320" s="197"/>
      <c r="C320" s="198"/>
      <c r="D320" s="199" t="s">
        <v>136</v>
      </c>
      <c r="E320" s="200" t="s">
        <v>1</v>
      </c>
      <c r="F320" s="201" t="s">
        <v>149</v>
      </c>
      <c r="G320" s="198"/>
      <c r="H320" s="200" t="s">
        <v>1</v>
      </c>
      <c r="I320" s="202"/>
      <c r="J320" s="198"/>
      <c r="K320" s="198"/>
      <c r="L320" s="203"/>
      <c r="M320" s="204"/>
      <c r="N320" s="205"/>
      <c r="O320" s="205"/>
      <c r="P320" s="205"/>
      <c r="Q320" s="205"/>
      <c r="R320" s="205"/>
      <c r="S320" s="205"/>
      <c r="T320" s="206"/>
      <c r="AT320" s="207" t="s">
        <v>136</v>
      </c>
      <c r="AU320" s="207" t="s">
        <v>134</v>
      </c>
      <c r="AV320" s="13" t="s">
        <v>81</v>
      </c>
      <c r="AW320" s="13" t="s">
        <v>31</v>
      </c>
      <c r="AX320" s="13" t="s">
        <v>73</v>
      </c>
      <c r="AY320" s="207" t="s">
        <v>126</v>
      </c>
    </row>
    <row r="321" spans="2:51" s="14" customFormat="1" ht="12">
      <c r="B321" s="208"/>
      <c r="C321" s="209"/>
      <c r="D321" s="199" t="s">
        <v>136</v>
      </c>
      <c r="E321" s="210" t="s">
        <v>1</v>
      </c>
      <c r="F321" s="211" t="s">
        <v>516</v>
      </c>
      <c r="G321" s="209"/>
      <c r="H321" s="212">
        <v>4.95</v>
      </c>
      <c r="I321" s="213"/>
      <c r="J321" s="209"/>
      <c r="K321" s="209"/>
      <c r="L321" s="214"/>
      <c r="M321" s="215"/>
      <c r="N321" s="216"/>
      <c r="O321" s="216"/>
      <c r="P321" s="216"/>
      <c r="Q321" s="216"/>
      <c r="R321" s="216"/>
      <c r="S321" s="216"/>
      <c r="T321" s="217"/>
      <c r="AT321" s="218" t="s">
        <v>136</v>
      </c>
      <c r="AU321" s="218" t="s">
        <v>134</v>
      </c>
      <c r="AV321" s="14" t="s">
        <v>134</v>
      </c>
      <c r="AW321" s="14" t="s">
        <v>31</v>
      </c>
      <c r="AX321" s="14" t="s">
        <v>73</v>
      </c>
      <c r="AY321" s="218" t="s">
        <v>126</v>
      </c>
    </row>
    <row r="322" spans="2:51" s="13" customFormat="1" ht="12">
      <c r="B322" s="197"/>
      <c r="C322" s="198"/>
      <c r="D322" s="199" t="s">
        <v>136</v>
      </c>
      <c r="E322" s="200" t="s">
        <v>1</v>
      </c>
      <c r="F322" s="201" t="s">
        <v>517</v>
      </c>
      <c r="G322" s="198"/>
      <c r="H322" s="200" t="s">
        <v>1</v>
      </c>
      <c r="I322" s="202"/>
      <c r="J322" s="198"/>
      <c r="K322" s="198"/>
      <c r="L322" s="203"/>
      <c r="M322" s="204"/>
      <c r="N322" s="205"/>
      <c r="O322" s="205"/>
      <c r="P322" s="205"/>
      <c r="Q322" s="205"/>
      <c r="R322" s="205"/>
      <c r="S322" s="205"/>
      <c r="T322" s="206"/>
      <c r="AT322" s="207" t="s">
        <v>136</v>
      </c>
      <c r="AU322" s="207" t="s">
        <v>134</v>
      </c>
      <c r="AV322" s="13" t="s">
        <v>81</v>
      </c>
      <c r="AW322" s="13" t="s">
        <v>31</v>
      </c>
      <c r="AX322" s="13" t="s">
        <v>73</v>
      </c>
      <c r="AY322" s="207" t="s">
        <v>126</v>
      </c>
    </row>
    <row r="323" spans="2:51" s="14" customFormat="1" ht="12">
      <c r="B323" s="208"/>
      <c r="C323" s="209"/>
      <c r="D323" s="199" t="s">
        <v>136</v>
      </c>
      <c r="E323" s="210" t="s">
        <v>1</v>
      </c>
      <c r="F323" s="211" t="s">
        <v>488</v>
      </c>
      <c r="G323" s="209"/>
      <c r="H323" s="212">
        <v>39.67</v>
      </c>
      <c r="I323" s="213"/>
      <c r="J323" s="209"/>
      <c r="K323" s="209"/>
      <c r="L323" s="214"/>
      <c r="M323" s="215"/>
      <c r="N323" s="216"/>
      <c r="O323" s="216"/>
      <c r="P323" s="216"/>
      <c r="Q323" s="216"/>
      <c r="R323" s="216"/>
      <c r="S323" s="216"/>
      <c r="T323" s="217"/>
      <c r="AT323" s="218" t="s">
        <v>136</v>
      </c>
      <c r="AU323" s="218" t="s">
        <v>134</v>
      </c>
      <c r="AV323" s="14" t="s">
        <v>134</v>
      </c>
      <c r="AW323" s="14" t="s">
        <v>31</v>
      </c>
      <c r="AX323" s="14" t="s">
        <v>73</v>
      </c>
      <c r="AY323" s="218" t="s">
        <v>126</v>
      </c>
    </row>
    <row r="324" spans="2:51" s="15" customFormat="1" ht="12">
      <c r="B324" s="219"/>
      <c r="C324" s="220"/>
      <c r="D324" s="199" t="s">
        <v>136</v>
      </c>
      <c r="E324" s="221" t="s">
        <v>1</v>
      </c>
      <c r="F324" s="222" t="s">
        <v>155</v>
      </c>
      <c r="G324" s="220"/>
      <c r="H324" s="223">
        <v>132.606</v>
      </c>
      <c r="I324" s="224"/>
      <c r="J324" s="220"/>
      <c r="K324" s="220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136</v>
      </c>
      <c r="AU324" s="229" t="s">
        <v>134</v>
      </c>
      <c r="AV324" s="15" t="s">
        <v>133</v>
      </c>
      <c r="AW324" s="15" t="s">
        <v>31</v>
      </c>
      <c r="AX324" s="15" t="s">
        <v>81</v>
      </c>
      <c r="AY324" s="229" t="s">
        <v>126</v>
      </c>
    </row>
    <row r="325" spans="1:65" s="2" customFormat="1" ht="24.15" customHeight="1">
      <c r="A325" s="34"/>
      <c r="B325" s="35"/>
      <c r="C325" s="183" t="s">
        <v>518</v>
      </c>
      <c r="D325" s="183" t="s">
        <v>129</v>
      </c>
      <c r="E325" s="184" t="s">
        <v>519</v>
      </c>
      <c r="F325" s="185" t="s">
        <v>520</v>
      </c>
      <c r="G325" s="186" t="s">
        <v>143</v>
      </c>
      <c r="H325" s="187">
        <v>8.91</v>
      </c>
      <c r="I325" s="188"/>
      <c r="J325" s="189">
        <f>ROUND(I325*H325,2)</f>
        <v>0</v>
      </c>
      <c r="K325" s="190"/>
      <c r="L325" s="39"/>
      <c r="M325" s="191" t="s">
        <v>1</v>
      </c>
      <c r="N325" s="192" t="s">
        <v>39</v>
      </c>
      <c r="O325" s="71"/>
      <c r="P325" s="193">
        <f>O325*H325</f>
        <v>0</v>
      </c>
      <c r="Q325" s="193">
        <v>0</v>
      </c>
      <c r="R325" s="193">
        <f>Q325*H325</f>
        <v>0</v>
      </c>
      <c r="S325" s="193">
        <v>0</v>
      </c>
      <c r="T325" s="194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5" t="s">
        <v>200</v>
      </c>
      <c r="AT325" s="195" t="s">
        <v>129</v>
      </c>
      <c r="AU325" s="195" t="s">
        <v>134</v>
      </c>
      <c r="AY325" s="17" t="s">
        <v>126</v>
      </c>
      <c r="BE325" s="196">
        <f>IF(N325="základní",J325,0)</f>
        <v>0</v>
      </c>
      <c r="BF325" s="196">
        <f>IF(N325="snížená",J325,0)</f>
        <v>0</v>
      </c>
      <c r="BG325" s="196">
        <f>IF(N325="zákl. přenesená",J325,0)</f>
        <v>0</v>
      </c>
      <c r="BH325" s="196">
        <f>IF(N325="sníž. přenesená",J325,0)</f>
        <v>0</v>
      </c>
      <c r="BI325" s="196">
        <f>IF(N325="nulová",J325,0)</f>
        <v>0</v>
      </c>
      <c r="BJ325" s="17" t="s">
        <v>134</v>
      </c>
      <c r="BK325" s="196">
        <f>ROUND(I325*H325,2)</f>
        <v>0</v>
      </c>
      <c r="BL325" s="17" t="s">
        <v>200</v>
      </c>
      <c r="BM325" s="195" t="s">
        <v>521</v>
      </c>
    </row>
    <row r="326" spans="2:51" s="13" customFormat="1" ht="12">
      <c r="B326" s="197"/>
      <c r="C326" s="198"/>
      <c r="D326" s="199" t="s">
        <v>136</v>
      </c>
      <c r="E326" s="200" t="s">
        <v>1</v>
      </c>
      <c r="F326" s="201" t="s">
        <v>511</v>
      </c>
      <c r="G326" s="198"/>
      <c r="H326" s="200" t="s">
        <v>1</v>
      </c>
      <c r="I326" s="202"/>
      <c r="J326" s="198"/>
      <c r="K326" s="198"/>
      <c r="L326" s="203"/>
      <c r="M326" s="204"/>
      <c r="N326" s="205"/>
      <c r="O326" s="205"/>
      <c r="P326" s="205"/>
      <c r="Q326" s="205"/>
      <c r="R326" s="205"/>
      <c r="S326" s="205"/>
      <c r="T326" s="206"/>
      <c r="AT326" s="207" t="s">
        <v>136</v>
      </c>
      <c r="AU326" s="207" t="s">
        <v>134</v>
      </c>
      <c r="AV326" s="13" t="s">
        <v>81</v>
      </c>
      <c r="AW326" s="13" t="s">
        <v>31</v>
      </c>
      <c r="AX326" s="13" t="s">
        <v>73</v>
      </c>
      <c r="AY326" s="207" t="s">
        <v>126</v>
      </c>
    </row>
    <row r="327" spans="2:51" s="13" customFormat="1" ht="12">
      <c r="B327" s="197"/>
      <c r="C327" s="198"/>
      <c r="D327" s="199" t="s">
        <v>136</v>
      </c>
      <c r="E327" s="200" t="s">
        <v>1</v>
      </c>
      <c r="F327" s="201" t="s">
        <v>149</v>
      </c>
      <c r="G327" s="198"/>
      <c r="H327" s="200" t="s">
        <v>1</v>
      </c>
      <c r="I327" s="202"/>
      <c r="J327" s="198"/>
      <c r="K327" s="198"/>
      <c r="L327" s="203"/>
      <c r="M327" s="204"/>
      <c r="N327" s="205"/>
      <c r="O327" s="205"/>
      <c r="P327" s="205"/>
      <c r="Q327" s="205"/>
      <c r="R327" s="205"/>
      <c r="S327" s="205"/>
      <c r="T327" s="206"/>
      <c r="AT327" s="207" t="s">
        <v>136</v>
      </c>
      <c r="AU327" s="207" t="s">
        <v>134</v>
      </c>
      <c r="AV327" s="13" t="s">
        <v>81</v>
      </c>
      <c r="AW327" s="13" t="s">
        <v>31</v>
      </c>
      <c r="AX327" s="13" t="s">
        <v>73</v>
      </c>
      <c r="AY327" s="207" t="s">
        <v>126</v>
      </c>
    </row>
    <row r="328" spans="2:51" s="14" customFormat="1" ht="12">
      <c r="B328" s="208"/>
      <c r="C328" s="209"/>
      <c r="D328" s="199" t="s">
        <v>136</v>
      </c>
      <c r="E328" s="210" t="s">
        <v>1</v>
      </c>
      <c r="F328" s="211" t="s">
        <v>516</v>
      </c>
      <c r="G328" s="209"/>
      <c r="H328" s="212">
        <v>4.95</v>
      </c>
      <c r="I328" s="213"/>
      <c r="J328" s="209"/>
      <c r="K328" s="209"/>
      <c r="L328" s="214"/>
      <c r="M328" s="215"/>
      <c r="N328" s="216"/>
      <c r="O328" s="216"/>
      <c r="P328" s="216"/>
      <c r="Q328" s="216"/>
      <c r="R328" s="216"/>
      <c r="S328" s="216"/>
      <c r="T328" s="217"/>
      <c r="AT328" s="218" t="s">
        <v>136</v>
      </c>
      <c r="AU328" s="218" t="s">
        <v>134</v>
      </c>
      <c r="AV328" s="14" t="s">
        <v>134</v>
      </c>
      <c r="AW328" s="14" t="s">
        <v>31</v>
      </c>
      <c r="AX328" s="14" t="s">
        <v>73</v>
      </c>
      <c r="AY328" s="218" t="s">
        <v>126</v>
      </c>
    </row>
    <row r="329" spans="2:51" s="13" customFormat="1" ht="12">
      <c r="B329" s="197"/>
      <c r="C329" s="198"/>
      <c r="D329" s="199" t="s">
        <v>136</v>
      </c>
      <c r="E329" s="200" t="s">
        <v>1</v>
      </c>
      <c r="F329" s="201" t="s">
        <v>517</v>
      </c>
      <c r="G329" s="198"/>
      <c r="H329" s="200" t="s">
        <v>1</v>
      </c>
      <c r="I329" s="202"/>
      <c r="J329" s="198"/>
      <c r="K329" s="198"/>
      <c r="L329" s="203"/>
      <c r="M329" s="204"/>
      <c r="N329" s="205"/>
      <c r="O329" s="205"/>
      <c r="P329" s="205"/>
      <c r="Q329" s="205"/>
      <c r="R329" s="205"/>
      <c r="S329" s="205"/>
      <c r="T329" s="206"/>
      <c r="AT329" s="207" t="s">
        <v>136</v>
      </c>
      <c r="AU329" s="207" t="s">
        <v>134</v>
      </c>
      <c r="AV329" s="13" t="s">
        <v>81</v>
      </c>
      <c r="AW329" s="13" t="s">
        <v>31</v>
      </c>
      <c r="AX329" s="13" t="s">
        <v>73</v>
      </c>
      <c r="AY329" s="207" t="s">
        <v>126</v>
      </c>
    </row>
    <row r="330" spans="2:51" s="14" customFormat="1" ht="12">
      <c r="B330" s="208"/>
      <c r="C330" s="209"/>
      <c r="D330" s="199" t="s">
        <v>136</v>
      </c>
      <c r="E330" s="210" t="s">
        <v>1</v>
      </c>
      <c r="F330" s="211" t="s">
        <v>150</v>
      </c>
      <c r="G330" s="209"/>
      <c r="H330" s="212">
        <v>3.96</v>
      </c>
      <c r="I330" s="213"/>
      <c r="J330" s="209"/>
      <c r="K330" s="209"/>
      <c r="L330" s="214"/>
      <c r="M330" s="215"/>
      <c r="N330" s="216"/>
      <c r="O330" s="216"/>
      <c r="P330" s="216"/>
      <c r="Q330" s="216"/>
      <c r="R330" s="216"/>
      <c r="S330" s="216"/>
      <c r="T330" s="217"/>
      <c r="AT330" s="218" t="s">
        <v>136</v>
      </c>
      <c r="AU330" s="218" t="s">
        <v>134</v>
      </c>
      <c r="AV330" s="14" t="s">
        <v>134</v>
      </c>
      <c r="AW330" s="14" t="s">
        <v>31</v>
      </c>
      <c r="AX330" s="14" t="s">
        <v>73</v>
      </c>
      <c r="AY330" s="218" t="s">
        <v>126</v>
      </c>
    </row>
    <row r="331" spans="2:51" s="15" customFormat="1" ht="12">
      <c r="B331" s="219"/>
      <c r="C331" s="220"/>
      <c r="D331" s="199" t="s">
        <v>136</v>
      </c>
      <c r="E331" s="221" t="s">
        <v>1</v>
      </c>
      <c r="F331" s="222" t="s">
        <v>155</v>
      </c>
      <c r="G331" s="220"/>
      <c r="H331" s="223">
        <v>8.91</v>
      </c>
      <c r="I331" s="224"/>
      <c r="J331" s="220"/>
      <c r="K331" s="220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136</v>
      </c>
      <c r="AU331" s="229" t="s">
        <v>134</v>
      </c>
      <c r="AV331" s="15" t="s">
        <v>133</v>
      </c>
      <c r="AW331" s="15" t="s">
        <v>31</v>
      </c>
      <c r="AX331" s="15" t="s">
        <v>81</v>
      </c>
      <c r="AY331" s="229" t="s">
        <v>126</v>
      </c>
    </row>
    <row r="332" spans="2:63" s="12" customFormat="1" ht="22.95" customHeight="1">
      <c r="B332" s="167"/>
      <c r="C332" s="168"/>
      <c r="D332" s="169" t="s">
        <v>72</v>
      </c>
      <c r="E332" s="181" t="s">
        <v>522</v>
      </c>
      <c r="F332" s="181" t="s">
        <v>523</v>
      </c>
      <c r="G332" s="168"/>
      <c r="H332" s="168"/>
      <c r="I332" s="171"/>
      <c r="J332" s="182">
        <f>BK332</f>
        <v>0</v>
      </c>
      <c r="K332" s="168"/>
      <c r="L332" s="173"/>
      <c r="M332" s="174"/>
      <c r="N332" s="175"/>
      <c r="O332" s="175"/>
      <c r="P332" s="176">
        <f>SUM(P333:P342)</f>
        <v>0</v>
      </c>
      <c r="Q332" s="175"/>
      <c r="R332" s="176">
        <f>SUM(R333:R342)</f>
        <v>0.001404</v>
      </c>
      <c r="S332" s="175"/>
      <c r="T332" s="177">
        <f>SUM(T333:T342)</f>
        <v>0</v>
      </c>
      <c r="AR332" s="178" t="s">
        <v>134</v>
      </c>
      <c r="AT332" s="179" t="s">
        <v>72</v>
      </c>
      <c r="AU332" s="179" t="s">
        <v>81</v>
      </c>
      <c r="AY332" s="178" t="s">
        <v>126</v>
      </c>
      <c r="BK332" s="180">
        <f>SUM(BK333:BK342)</f>
        <v>0</v>
      </c>
    </row>
    <row r="333" spans="1:65" s="2" customFormat="1" ht="24.15" customHeight="1">
      <c r="A333" s="34"/>
      <c r="B333" s="35"/>
      <c r="C333" s="183" t="s">
        <v>524</v>
      </c>
      <c r="D333" s="183" t="s">
        <v>129</v>
      </c>
      <c r="E333" s="184" t="s">
        <v>525</v>
      </c>
      <c r="F333" s="185" t="s">
        <v>526</v>
      </c>
      <c r="G333" s="186" t="s">
        <v>143</v>
      </c>
      <c r="H333" s="187">
        <v>1.08</v>
      </c>
      <c r="I333" s="188"/>
      <c r="J333" s="189">
        <f>ROUND(I333*H333,2)</f>
        <v>0</v>
      </c>
      <c r="K333" s="190"/>
      <c r="L333" s="39"/>
      <c r="M333" s="191" t="s">
        <v>1</v>
      </c>
      <c r="N333" s="192" t="s">
        <v>39</v>
      </c>
      <c r="O333" s="71"/>
      <c r="P333" s="193">
        <f>O333*H333</f>
        <v>0</v>
      </c>
      <c r="Q333" s="193">
        <v>0</v>
      </c>
      <c r="R333" s="193">
        <f>Q333*H333</f>
        <v>0</v>
      </c>
      <c r="S333" s="193">
        <v>0</v>
      </c>
      <c r="T333" s="194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195" t="s">
        <v>200</v>
      </c>
      <c r="AT333" s="195" t="s">
        <v>129</v>
      </c>
      <c r="AU333" s="195" t="s">
        <v>134</v>
      </c>
      <c r="AY333" s="17" t="s">
        <v>126</v>
      </c>
      <c r="BE333" s="196">
        <f>IF(N333="základní",J333,0)</f>
        <v>0</v>
      </c>
      <c r="BF333" s="196">
        <f>IF(N333="snížená",J333,0)</f>
        <v>0</v>
      </c>
      <c r="BG333" s="196">
        <f>IF(N333="zákl. přenesená",J333,0)</f>
        <v>0</v>
      </c>
      <c r="BH333" s="196">
        <f>IF(N333="sníž. přenesená",J333,0)</f>
        <v>0</v>
      </c>
      <c r="BI333" s="196">
        <f>IF(N333="nulová",J333,0)</f>
        <v>0</v>
      </c>
      <c r="BJ333" s="17" t="s">
        <v>134</v>
      </c>
      <c r="BK333" s="196">
        <f>ROUND(I333*H333,2)</f>
        <v>0</v>
      </c>
      <c r="BL333" s="17" t="s">
        <v>200</v>
      </c>
      <c r="BM333" s="195" t="s">
        <v>527</v>
      </c>
    </row>
    <row r="334" spans="2:51" s="13" customFormat="1" ht="12">
      <c r="B334" s="197"/>
      <c r="C334" s="198"/>
      <c r="D334" s="199" t="s">
        <v>136</v>
      </c>
      <c r="E334" s="200" t="s">
        <v>1</v>
      </c>
      <c r="F334" s="201" t="s">
        <v>528</v>
      </c>
      <c r="G334" s="198"/>
      <c r="H334" s="200" t="s">
        <v>1</v>
      </c>
      <c r="I334" s="202"/>
      <c r="J334" s="198"/>
      <c r="K334" s="198"/>
      <c r="L334" s="203"/>
      <c r="M334" s="204"/>
      <c r="N334" s="205"/>
      <c r="O334" s="205"/>
      <c r="P334" s="205"/>
      <c r="Q334" s="205"/>
      <c r="R334" s="205"/>
      <c r="S334" s="205"/>
      <c r="T334" s="206"/>
      <c r="AT334" s="207" t="s">
        <v>136</v>
      </c>
      <c r="AU334" s="207" t="s">
        <v>134</v>
      </c>
      <c r="AV334" s="13" t="s">
        <v>81</v>
      </c>
      <c r="AW334" s="13" t="s">
        <v>31</v>
      </c>
      <c r="AX334" s="13" t="s">
        <v>73</v>
      </c>
      <c r="AY334" s="207" t="s">
        <v>126</v>
      </c>
    </row>
    <row r="335" spans="2:51" s="14" customFormat="1" ht="12">
      <c r="B335" s="208"/>
      <c r="C335" s="209"/>
      <c r="D335" s="199" t="s">
        <v>136</v>
      </c>
      <c r="E335" s="210" t="s">
        <v>1</v>
      </c>
      <c r="F335" s="211" t="s">
        <v>529</v>
      </c>
      <c r="G335" s="209"/>
      <c r="H335" s="212">
        <v>1.08</v>
      </c>
      <c r="I335" s="213"/>
      <c r="J335" s="209"/>
      <c r="K335" s="209"/>
      <c r="L335" s="214"/>
      <c r="M335" s="215"/>
      <c r="N335" s="216"/>
      <c r="O335" s="216"/>
      <c r="P335" s="216"/>
      <c r="Q335" s="216"/>
      <c r="R335" s="216"/>
      <c r="S335" s="216"/>
      <c r="T335" s="217"/>
      <c r="AT335" s="218" t="s">
        <v>136</v>
      </c>
      <c r="AU335" s="218" t="s">
        <v>134</v>
      </c>
      <c r="AV335" s="14" t="s">
        <v>134</v>
      </c>
      <c r="AW335" s="14" t="s">
        <v>31</v>
      </c>
      <c r="AX335" s="14" t="s">
        <v>81</v>
      </c>
      <c r="AY335" s="218" t="s">
        <v>126</v>
      </c>
    </row>
    <row r="336" spans="1:65" s="2" customFormat="1" ht="16.5" customHeight="1">
      <c r="A336" s="34"/>
      <c r="B336" s="35"/>
      <c r="C336" s="230" t="s">
        <v>530</v>
      </c>
      <c r="D336" s="230" t="s">
        <v>207</v>
      </c>
      <c r="E336" s="231" t="s">
        <v>531</v>
      </c>
      <c r="F336" s="232" t="s">
        <v>532</v>
      </c>
      <c r="G336" s="233" t="s">
        <v>143</v>
      </c>
      <c r="H336" s="234">
        <v>1.08</v>
      </c>
      <c r="I336" s="235"/>
      <c r="J336" s="236">
        <f>ROUND(I336*H336,2)</f>
        <v>0</v>
      </c>
      <c r="K336" s="237"/>
      <c r="L336" s="238"/>
      <c r="M336" s="239" t="s">
        <v>1</v>
      </c>
      <c r="N336" s="240" t="s">
        <v>39</v>
      </c>
      <c r="O336" s="71"/>
      <c r="P336" s="193">
        <f>O336*H336</f>
        <v>0</v>
      </c>
      <c r="Q336" s="193">
        <v>0.0013</v>
      </c>
      <c r="R336" s="193">
        <f>Q336*H336</f>
        <v>0.001404</v>
      </c>
      <c r="S336" s="193">
        <v>0</v>
      </c>
      <c r="T336" s="194">
        <f>S336*H336</f>
        <v>0</v>
      </c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R336" s="195" t="s">
        <v>210</v>
      </c>
      <c r="AT336" s="195" t="s">
        <v>207</v>
      </c>
      <c r="AU336" s="195" t="s">
        <v>134</v>
      </c>
      <c r="AY336" s="17" t="s">
        <v>126</v>
      </c>
      <c r="BE336" s="196">
        <f>IF(N336="základní",J336,0)</f>
        <v>0</v>
      </c>
      <c r="BF336" s="196">
        <f>IF(N336="snížená",J336,0)</f>
        <v>0</v>
      </c>
      <c r="BG336" s="196">
        <f>IF(N336="zákl. přenesená",J336,0)</f>
        <v>0</v>
      </c>
      <c r="BH336" s="196">
        <f>IF(N336="sníž. přenesená",J336,0)</f>
        <v>0</v>
      </c>
      <c r="BI336" s="196">
        <f>IF(N336="nulová",J336,0)</f>
        <v>0</v>
      </c>
      <c r="BJ336" s="17" t="s">
        <v>134</v>
      </c>
      <c r="BK336" s="196">
        <f>ROUND(I336*H336,2)</f>
        <v>0</v>
      </c>
      <c r="BL336" s="17" t="s">
        <v>200</v>
      </c>
      <c r="BM336" s="195" t="s">
        <v>533</v>
      </c>
    </row>
    <row r="337" spans="1:65" s="2" customFormat="1" ht="21.75" customHeight="1">
      <c r="A337" s="34"/>
      <c r="B337" s="35"/>
      <c r="C337" s="183" t="s">
        <v>534</v>
      </c>
      <c r="D337" s="183" t="s">
        <v>129</v>
      </c>
      <c r="E337" s="184" t="s">
        <v>535</v>
      </c>
      <c r="F337" s="185" t="s">
        <v>536</v>
      </c>
      <c r="G337" s="186" t="s">
        <v>537</v>
      </c>
      <c r="H337" s="187">
        <v>4</v>
      </c>
      <c r="I337" s="188"/>
      <c r="J337" s="189">
        <f>ROUND(I337*H337,2)</f>
        <v>0</v>
      </c>
      <c r="K337" s="190"/>
      <c r="L337" s="39"/>
      <c r="M337" s="191" t="s">
        <v>1</v>
      </c>
      <c r="N337" s="192" t="s">
        <v>39</v>
      </c>
      <c r="O337" s="71"/>
      <c r="P337" s="193">
        <f>O337*H337</f>
        <v>0</v>
      </c>
      <c r="Q337" s="193">
        <v>0</v>
      </c>
      <c r="R337" s="193">
        <f>Q337*H337</f>
        <v>0</v>
      </c>
      <c r="S337" s="193">
        <v>0</v>
      </c>
      <c r="T337" s="194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95" t="s">
        <v>200</v>
      </c>
      <c r="AT337" s="195" t="s">
        <v>129</v>
      </c>
      <c r="AU337" s="195" t="s">
        <v>134</v>
      </c>
      <c r="AY337" s="17" t="s">
        <v>126</v>
      </c>
      <c r="BE337" s="196">
        <f>IF(N337="základní",J337,0)</f>
        <v>0</v>
      </c>
      <c r="BF337" s="196">
        <f>IF(N337="snížená",J337,0)</f>
        <v>0</v>
      </c>
      <c r="BG337" s="196">
        <f>IF(N337="zákl. přenesená",J337,0)</f>
        <v>0</v>
      </c>
      <c r="BH337" s="196">
        <f>IF(N337="sníž. přenesená",J337,0)</f>
        <v>0</v>
      </c>
      <c r="BI337" s="196">
        <f>IF(N337="nulová",J337,0)</f>
        <v>0</v>
      </c>
      <c r="BJ337" s="17" t="s">
        <v>134</v>
      </c>
      <c r="BK337" s="196">
        <f>ROUND(I337*H337,2)</f>
        <v>0</v>
      </c>
      <c r="BL337" s="17" t="s">
        <v>200</v>
      </c>
      <c r="BM337" s="195" t="s">
        <v>538</v>
      </c>
    </row>
    <row r="338" spans="2:51" s="13" customFormat="1" ht="12">
      <c r="B338" s="197"/>
      <c r="C338" s="198"/>
      <c r="D338" s="199" t="s">
        <v>136</v>
      </c>
      <c r="E338" s="200" t="s">
        <v>1</v>
      </c>
      <c r="F338" s="201" t="s">
        <v>151</v>
      </c>
      <c r="G338" s="198"/>
      <c r="H338" s="200" t="s">
        <v>1</v>
      </c>
      <c r="I338" s="202"/>
      <c r="J338" s="198"/>
      <c r="K338" s="198"/>
      <c r="L338" s="203"/>
      <c r="M338" s="204"/>
      <c r="N338" s="205"/>
      <c r="O338" s="205"/>
      <c r="P338" s="205"/>
      <c r="Q338" s="205"/>
      <c r="R338" s="205"/>
      <c r="S338" s="205"/>
      <c r="T338" s="206"/>
      <c r="AT338" s="207" t="s">
        <v>136</v>
      </c>
      <c r="AU338" s="207" t="s">
        <v>134</v>
      </c>
      <c r="AV338" s="13" t="s">
        <v>81</v>
      </c>
      <c r="AW338" s="13" t="s">
        <v>31</v>
      </c>
      <c r="AX338" s="13" t="s">
        <v>73</v>
      </c>
      <c r="AY338" s="207" t="s">
        <v>126</v>
      </c>
    </row>
    <row r="339" spans="2:51" s="14" customFormat="1" ht="12">
      <c r="B339" s="208"/>
      <c r="C339" s="209"/>
      <c r="D339" s="199" t="s">
        <v>136</v>
      </c>
      <c r="E339" s="210" t="s">
        <v>1</v>
      </c>
      <c r="F339" s="211" t="s">
        <v>295</v>
      </c>
      <c r="G339" s="209"/>
      <c r="H339" s="212">
        <v>3</v>
      </c>
      <c r="I339" s="213"/>
      <c r="J339" s="209"/>
      <c r="K339" s="209"/>
      <c r="L339" s="214"/>
      <c r="M339" s="215"/>
      <c r="N339" s="216"/>
      <c r="O339" s="216"/>
      <c r="P339" s="216"/>
      <c r="Q339" s="216"/>
      <c r="R339" s="216"/>
      <c r="S339" s="216"/>
      <c r="T339" s="217"/>
      <c r="AT339" s="218" t="s">
        <v>136</v>
      </c>
      <c r="AU339" s="218" t="s">
        <v>134</v>
      </c>
      <c r="AV339" s="14" t="s">
        <v>134</v>
      </c>
      <c r="AW339" s="14" t="s">
        <v>31</v>
      </c>
      <c r="AX339" s="14" t="s">
        <v>73</v>
      </c>
      <c r="AY339" s="218" t="s">
        <v>126</v>
      </c>
    </row>
    <row r="340" spans="2:51" s="13" customFormat="1" ht="12">
      <c r="B340" s="197"/>
      <c r="C340" s="198"/>
      <c r="D340" s="199" t="s">
        <v>136</v>
      </c>
      <c r="E340" s="200" t="s">
        <v>1</v>
      </c>
      <c r="F340" s="201" t="s">
        <v>153</v>
      </c>
      <c r="G340" s="198"/>
      <c r="H340" s="200" t="s">
        <v>1</v>
      </c>
      <c r="I340" s="202"/>
      <c r="J340" s="198"/>
      <c r="K340" s="198"/>
      <c r="L340" s="203"/>
      <c r="M340" s="204"/>
      <c r="N340" s="205"/>
      <c r="O340" s="205"/>
      <c r="P340" s="205"/>
      <c r="Q340" s="205"/>
      <c r="R340" s="205"/>
      <c r="S340" s="205"/>
      <c r="T340" s="206"/>
      <c r="AT340" s="207" t="s">
        <v>136</v>
      </c>
      <c r="AU340" s="207" t="s">
        <v>134</v>
      </c>
      <c r="AV340" s="13" t="s">
        <v>81</v>
      </c>
      <c r="AW340" s="13" t="s">
        <v>31</v>
      </c>
      <c r="AX340" s="13" t="s">
        <v>73</v>
      </c>
      <c r="AY340" s="207" t="s">
        <v>126</v>
      </c>
    </row>
    <row r="341" spans="2:51" s="14" customFormat="1" ht="12">
      <c r="B341" s="208"/>
      <c r="C341" s="209"/>
      <c r="D341" s="199" t="s">
        <v>136</v>
      </c>
      <c r="E341" s="210" t="s">
        <v>1</v>
      </c>
      <c r="F341" s="211" t="s">
        <v>81</v>
      </c>
      <c r="G341" s="209"/>
      <c r="H341" s="212">
        <v>1</v>
      </c>
      <c r="I341" s="213"/>
      <c r="J341" s="209"/>
      <c r="K341" s="209"/>
      <c r="L341" s="214"/>
      <c r="M341" s="215"/>
      <c r="N341" s="216"/>
      <c r="O341" s="216"/>
      <c r="P341" s="216"/>
      <c r="Q341" s="216"/>
      <c r="R341" s="216"/>
      <c r="S341" s="216"/>
      <c r="T341" s="217"/>
      <c r="AT341" s="218" t="s">
        <v>136</v>
      </c>
      <c r="AU341" s="218" t="s">
        <v>134</v>
      </c>
      <c r="AV341" s="14" t="s">
        <v>134</v>
      </c>
      <c r="AW341" s="14" t="s">
        <v>31</v>
      </c>
      <c r="AX341" s="14" t="s">
        <v>73</v>
      </c>
      <c r="AY341" s="218" t="s">
        <v>126</v>
      </c>
    </row>
    <row r="342" spans="2:51" s="15" customFormat="1" ht="12">
      <c r="B342" s="219"/>
      <c r="C342" s="220"/>
      <c r="D342" s="199" t="s">
        <v>136</v>
      </c>
      <c r="E342" s="221" t="s">
        <v>1</v>
      </c>
      <c r="F342" s="222" t="s">
        <v>155</v>
      </c>
      <c r="G342" s="220"/>
      <c r="H342" s="223">
        <v>4</v>
      </c>
      <c r="I342" s="224"/>
      <c r="J342" s="220"/>
      <c r="K342" s="220"/>
      <c r="L342" s="225"/>
      <c r="M342" s="226"/>
      <c r="N342" s="227"/>
      <c r="O342" s="227"/>
      <c r="P342" s="227"/>
      <c r="Q342" s="227"/>
      <c r="R342" s="227"/>
      <c r="S342" s="227"/>
      <c r="T342" s="228"/>
      <c r="AT342" s="229" t="s">
        <v>136</v>
      </c>
      <c r="AU342" s="229" t="s">
        <v>134</v>
      </c>
      <c r="AV342" s="15" t="s">
        <v>133</v>
      </c>
      <c r="AW342" s="15" t="s">
        <v>31</v>
      </c>
      <c r="AX342" s="15" t="s">
        <v>81</v>
      </c>
      <c r="AY342" s="229" t="s">
        <v>126</v>
      </c>
    </row>
    <row r="343" spans="2:63" s="12" customFormat="1" ht="25.95" customHeight="1">
      <c r="B343" s="167"/>
      <c r="C343" s="168"/>
      <c r="D343" s="169" t="s">
        <v>72</v>
      </c>
      <c r="E343" s="170" t="s">
        <v>539</v>
      </c>
      <c r="F343" s="170" t="s">
        <v>540</v>
      </c>
      <c r="G343" s="168"/>
      <c r="H343" s="168"/>
      <c r="I343" s="171"/>
      <c r="J343" s="172">
        <f>BK343</f>
        <v>0</v>
      </c>
      <c r="K343" s="168"/>
      <c r="L343" s="173"/>
      <c r="M343" s="174"/>
      <c r="N343" s="175"/>
      <c r="O343" s="175"/>
      <c r="P343" s="176">
        <f>P344+P346</f>
        <v>0</v>
      </c>
      <c r="Q343" s="175"/>
      <c r="R343" s="176">
        <f>R344+R346</f>
        <v>0</v>
      </c>
      <c r="S343" s="175"/>
      <c r="T343" s="177">
        <f>T344+T346</f>
        <v>0</v>
      </c>
      <c r="AR343" s="178" t="s">
        <v>168</v>
      </c>
      <c r="AT343" s="179" t="s">
        <v>72</v>
      </c>
      <c r="AU343" s="179" t="s">
        <v>73</v>
      </c>
      <c r="AY343" s="178" t="s">
        <v>126</v>
      </c>
      <c r="BK343" s="180">
        <f>BK344+BK346</f>
        <v>0</v>
      </c>
    </row>
    <row r="344" spans="2:63" s="12" customFormat="1" ht="22.95" customHeight="1">
      <c r="B344" s="167"/>
      <c r="C344" s="168"/>
      <c r="D344" s="169" t="s">
        <v>72</v>
      </c>
      <c r="E344" s="181" t="s">
        <v>541</v>
      </c>
      <c r="F344" s="181" t="s">
        <v>542</v>
      </c>
      <c r="G344" s="168"/>
      <c r="H344" s="168"/>
      <c r="I344" s="171"/>
      <c r="J344" s="182">
        <f>BK344</f>
        <v>0</v>
      </c>
      <c r="K344" s="168"/>
      <c r="L344" s="173"/>
      <c r="M344" s="174"/>
      <c r="N344" s="175"/>
      <c r="O344" s="175"/>
      <c r="P344" s="176">
        <f>P345</f>
        <v>0</v>
      </c>
      <c r="Q344" s="175"/>
      <c r="R344" s="176">
        <f>R345</f>
        <v>0</v>
      </c>
      <c r="S344" s="175"/>
      <c r="T344" s="177">
        <f>T345</f>
        <v>0</v>
      </c>
      <c r="AR344" s="178" t="s">
        <v>168</v>
      </c>
      <c r="AT344" s="179" t="s">
        <v>72</v>
      </c>
      <c r="AU344" s="179" t="s">
        <v>81</v>
      </c>
      <c r="AY344" s="178" t="s">
        <v>126</v>
      </c>
      <c r="BK344" s="180">
        <f>BK345</f>
        <v>0</v>
      </c>
    </row>
    <row r="345" spans="1:65" s="2" customFormat="1" ht="16.5" customHeight="1">
      <c r="A345" s="34"/>
      <c r="B345" s="35"/>
      <c r="C345" s="183" t="s">
        <v>543</v>
      </c>
      <c r="D345" s="183" t="s">
        <v>129</v>
      </c>
      <c r="E345" s="184" t="s">
        <v>544</v>
      </c>
      <c r="F345" s="185" t="s">
        <v>542</v>
      </c>
      <c r="G345" s="186" t="s">
        <v>545</v>
      </c>
      <c r="H345" s="187">
        <v>20</v>
      </c>
      <c r="I345" s="188"/>
      <c r="J345" s="189">
        <f>ROUND(I345*H345,2)</f>
        <v>0</v>
      </c>
      <c r="K345" s="190"/>
      <c r="L345" s="39"/>
      <c r="M345" s="191" t="s">
        <v>1</v>
      </c>
      <c r="N345" s="192" t="s">
        <v>39</v>
      </c>
      <c r="O345" s="71"/>
      <c r="P345" s="193">
        <f>O345*H345</f>
        <v>0</v>
      </c>
      <c r="Q345" s="193">
        <v>0</v>
      </c>
      <c r="R345" s="193">
        <f>Q345*H345</f>
        <v>0</v>
      </c>
      <c r="S345" s="193">
        <v>0</v>
      </c>
      <c r="T345" s="194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95" t="s">
        <v>546</v>
      </c>
      <c r="AT345" s="195" t="s">
        <v>129</v>
      </c>
      <c r="AU345" s="195" t="s">
        <v>134</v>
      </c>
      <c r="AY345" s="17" t="s">
        <v>126</v>
      </c>
      <c r="BE345" s="196">
        <f>IF(N345="základní",J345,0)</f>
        <v>0</v>
      </c>
      <c r="BF345" s="196">
        <f>IF(N345="snížená",J345,0)</f>
        <v>0</v>
      </c>
      <c r="BG345" s="196">
        <f>IF(N345="zákl. přenesená",J345,0)</f>
        <v>0</v>
      </c>
      <c r="BH345" s="196">
        <f>IF(N345="sníž. přenesená",J345,0)</f>
        <v>0</v>
      </c>
      <c r="BI345" s="196">
        <f>IF(N345="nulová",J345,0)</f>
        <v>0</v>
      </c>
      <c r="BJ345" s="17" t="s">
        <v>134</v>
      </c>
      <c r="BK345" s="196">
        <f>ROUND(I345*H345,2)</f>
        <v>0</v>
      </c>
      <c r="BL345" s="17" t="s">
        <v>546</v>
      </c>
      <c r="BM345" s="195" t="s">
        <v>547</v>
      </c>
    </row>
    <row r="346" spans="2:63" s="12" customFormat="1" ht="22.95" customHeight="1">
      <c r="B346" s="167"/>
      <c r="C346" s="168"/>
      <c r="D346" s="169" t="s">
        <v>72</v>
      </c>
      <c r="E346" s="181" t="s">
        <v>548</v>
      </c>
      <c r="F346" s="181" t="s">
        <v>549</v>
      </c>
      <c r="G346" s="168"/>
      <c r="H346" s="168"/>
      <c r="I346" s="171"/>
      <c r="J346" s="182">
        <f>BK346</f>
        <v>0</v>
      </c>
      <c r="K346" s="168"/>
      <c r="L346" s="173"/>
      <c r="M346" s="174"/>
      <c r="N346" s="175"/>
      <c r="O346" s="175"/>
      <c r="P346" s="176">
        <f>P347</f>
        <v>0</v>
      </c>
      <c r="Q346" s="175"/>
      <c r="R346" s="176">
        <f>R347</f>
        <v>0</v>
      </c>
      <c r="S346" s="175"/>
      <c r="T346" s="177">
        <f>T347</f>
        <v>0</v>
      </c>
      <c r="AR346" s="178" t="s">
        <v>168</v>
      </c>
      <c r="AT346" s="179" t="s">
        <v>72</v>
      </c>
      <c r="AU346" s="179" t="s">
        <v>81</v>
      </c>
      <c r="AY346" s="178" t="s">
        <v>126</v>
      </c>
      <c r="BK346" s="180">
        <f>BK347</f>
        <v>0</v>
      </c>
    </row>
    <row r="347" spans="1:65" s="2" customFormat="1" ht="16.5" customHeight="1">
      <c r="A347" s="34"/>
      <c r="B347" s="35"/>
      <c r="C347" s="183" t="s">
        <v>550</v>
      </c>
      <c r="D347" s="183" t="s">
        <v>129</v>
      </c>
      <c r="E347" s="184" t="s">
        <v>551</v>
      </c>
      <c r="F347" s="185" t="s">
        <v>549</v>
      </c>
      <c r="G347" s="186" t="s">
        <v>545</v>
      </c>
      <c r="H347" s="187">
        <v>20</v>
      </c>
      <c r="I347" s="188"/>
      <c r="J347" s="189">
        <f>ROUND(I347*H347,2)</f>
        <v>0</v>
      </c>
      <c r="K347" s="190"/>
      <c r="L347" s="39"/>
      <c r="M347" s="241" t="s">
        <v>1</v>
      </c>
      <c r="N347" s="242" t="s">
        <v>39</v>
      </c>
      <c r="O347" s="243"/>
      <c r="P347" s="244">
        <f>O347*H347</f>
        <v>0</v>
      </c>
      <c r="Q347" s="244">
        <v>0</v>
      </c>
      <c r="R347" s="244">
        <f>Q347*H347</f>
        <v>0</v>
      </c>
      <c r="S347" s="244">
        <v>0</v>
      </c>
      <c r="T347" s="245">
        <f>S347*H347</f>
        <v>0</v>
      </c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R347" s="195" t="s">
        <v>546</v>
      </c>
      <c r="AT347" s="195" t="s">
        <v>129</v>
      </c>
      <c r="AU347" s="195" t="s">
        <v>134</v>
      </c>
      <c r="AY347" s="17" t="s">
        <v>126</v>
      </c>
      <c r="BE347" s="196">
        <f>IF(N347="základní",J347,0)</f>
        <v>0</v>
      </c>
      <c r="BF347" s="196">
        <f>IF(N347="snížená",J347,0)</f>
        <v>0</v>
      </c>
      <c r="BG347" s="196">
        <f>IF(N347="zákl. přenesená",J347,0)</f>
        <v>0</v>
      </c>
      <c r="BH347" s="196">
        <f>IF(N347="sníž. přenesená",J347,0)</f>
        <v>0</v>
      </c>
      <c r="BI347" s="196">
        <f>IF(N347="nulová",J347,0)</f>
        <v>0</v>
      </c>
      <c r="BJ347" s="17" t="s">
        <v>134</v>
      </c>
      <c r="BK347" s="196">
        <f>ROUND(I347*H347,2)</f>
        <v>0</v>
      </c>
      <c r="BL347" s="17" t="s">
        <v>546</v>
      </c>
      <c r="BM347" s="195" t="s">
        <v>552</v>
      </c>
    </row>
    <row r="348" spans="1:31" s="2" customFormat="1" ht="6.9" customHeight="1">
      <c r="A348" s="34"/>
      <c r="B348" s="54"/>
      <c r="C348" s="55"/>
      <c r="D348" s="55"/>
      <c r="E348" s="55"/>
      <c r="F348" s="55"/>
      <c r="G348" s="55"/>
      <c r="H348" s="55"/>
      <c r="I348" s="55"/>
      <c r="J348" s="55"/>
      <c r="K348" s="55"/>
      <c r="L348" s="39"/>
      <c r="M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</row>
  </sheetData>
  <sheetProtection algorithmName="SHA-512" hashValue="hphEJ2Va5cTuK+1kBYPyXraBBq22zmOvtB1ZbBodRsyn7N7FHYiZIIRpIZZR2ChpXTlPYliI8PBZ28iUp2SHkA==" saltValue="LocUQ4YyzkeEABidKnY7cg==" spinCount="100000" sheet="1" objects="1" scenarios="1" formatColumns="0" formatRows="0" autoFilter="0"/>
  <autoFilter ref="C135:K347"/>
  <mergeCells count="9">
    <mergeCell ref="E87:H87"/>
    <mergeCell ref="E126:H126"/>
    <mergeCell ref="E128:H12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Králová</dc:creator>
  <cp:keywords/>
  <dc:description/>
  <cp:lastModifiedBy>Radovan Fráňa</cp:lastModifiedBy>
  <dcterms:created xsi:type="dcterms:W3CDTF">2024-03-30T10:23:52Z</dcterms:created>
  <dcterms:modified xsi:type="dcterms:W3CDTF">2024-04-10T19:20:10Z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c534a5c8-1174-480a-852f-9a591b68cd60</vt:lpwstr>
  </property>
</Properties>
</file>