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6" activeTab="0"/>
  </bookViews>
  <sheets>
    <sheet name="Rekapitulace stavby" sheetId="1" r:id="rId1"/>
    <sheet name="14 - Oprava bytu Nad Kaje..." sheetId="2" r:id="rId2"/>
    <sheet name="15 - Oprava bytu Nad Kaje..." sheetId="3" r:id="rId3"/>
    <sheet name="20 - VRN" sheetId="4" r:id="rId4"/>
  </sheets>
  <definedNames>
    <definedName name="_xlnm._FilterDatabase" localSheetId="1" hidden="1">'14 - Oprava bytu Nad Kaje...'!$C$131:$K$358</definedName>
    <definedName name="_xlnm._FilterDatabase" localSheetId="2" hidden="1">'15 - Oprava bytu Nad Kaje...'!$C$124:$K$236</definedName>
    <definedName name="_xlnm._FilterDatabase" localSheetId="3" hidden="1">'20 - VRN'!$C$120:$K$139</definedName>
    <definedName name="_xlnm.Print_Area" localSheetId="1">'14 - Oprava bytu Nad Kaje...'!$C$4:$J$76,'14 - Oprava bytu Nad Kaje...'!$C$82:$J$113,'14 - Oprava bytu Nad Kaje...'!$C$119:$J$358</definedName>
    <definedName name="_xlnm.Print_Area" localSheetId="2">'15 - Oprava bytu Nad Kaje...'!$C$4:$J$76,'15 - Oprava bytu Nad Kaje...'!$C$82:$J$106,'15 - Oprava bytu Nad Kaje...'!$C$112:$J$236</definedName>
    <definedName name="_xlnm.Print_Area" localSheetId="3">'20 - VRN'!$C$4:$J$76,'20 - VRN'!$C$82:$J$102,'20 - VRN'!$C$108:$J$139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'14 - Oprava bytu Nad Kaje...'!$131:$131</definedName>
    <definedName name="_xlnm.Print_Titles" localSheetId="2">'15 - Oprava bytu Nad Kaje...'!$124:$124</definedName>
    <definedName name="_xlnm.Print_Titles" localSheetId="3">'20 - VRN'!$120:$120</definedName>
  </definedNames>
  <calcPr calcId="162913"/>
</workbook>
</file>

<file path=xl/sharedStrings.xml><?xml version="1.0" encoding="utf-8"?>
<sst xmlns="http://schemas.openxmlformats.org/spreadsheetml/2006/main" count="4374" uniqueCount="663">
  <si>
    <t>Export Komplet</t>
  </si>
  <si>
    <t/>
  </si>
  <si>
    <t>2.0</t>
  </si>
  <si>
    <t>ZAMOK</t>
  </si>
  <si>
    <t>False</t>
  </si>
  <si>
    <t>{5c227ce6-97ba-4a46-bb3b-563ebb6fa463}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</si>
  <si>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</si>
  <si>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</si>
  <si>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</si>
  <si>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</si>
  <si>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</si>
  <si>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</si>
  <si>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</si>
  <si>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</si>
  <si>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</si>
  <si>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</si>
  <si>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</si>
  <si>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bytů MČ Praha 6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</si>
  <si>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</si>
  <si>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</si>
  <si>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</si>
  <si>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</si>
  <si>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</si>
  <si>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</si>
  <si>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</si>
  <si>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</si>
  <si>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</si>
  <si>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</si>
  <si>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</si>
  <si>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</si>
  <si>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</si>
  <si>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</si>
  <si>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</si>
  <si>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</si>
  <si>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</si>
  <si>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</si>
  <si>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</si>
  <si>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</si>
  <si>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</si>
  <si>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</si>
  <si>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</si>
  <si>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</si>
  <si>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</si>
  <si>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</si>
  <si>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</si>
  <si>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</si>
  <si>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</si>
  <si>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</si>
  <si>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</si>
  <si>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</si>
  <si>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</si>
  <si>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</si>
  <si>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</si>
  <si>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</si>
  <si>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</si>
  <si>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</si>
  <si>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</si>
  <si>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</si>
  <si>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</si>
  <si>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</si>
  <si>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</si>
  <si>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</si>
  <si>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</si>
  <si>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</si>
  <si>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</si>
  <si>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</si>
  <si>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</si>
  <si>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</si>
  <si>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</si>
  <si>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</si>
  <si>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</si>
  <si>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</si>
  <si>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</si>
  <si>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</si>
  <si>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</si>
  <si>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</si>
  <si>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</si>
  <si>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14</t>
  </si>
  <si>
    <t>Oprava bytu Nad Kajetánkou 36, byt č. 14</t>
  </si>
  <si>
    <t>STA</t>
  </si>
  <si>
    <t>1</t>
  </si>
  <si>
    <t>{88d102a1-b8cb-48e6-945f-d3c04b5c6adf}</t>
  </si>
  <si>
    <t>15</t>
  </si>
  <si>
    <t>Oprava bytu Nad Kajetánkou 36, byt č. 11</t>
  </si>
  <si>
    <t>{60c471f6-de5f-42c4-9de9-03ad07e96963}</t>
  </si>
  <si>
    <t>20</t>
  </si>
  <si>
    <t>VRN</t>
  </si>
  <si>
    <t>{08bb247c-35bd-41a3-ae09-e1f6ae2110c1}</t>
  </si>
  <si>
    <t>KRYCÍ LIST SOUPISU PRACÍ</t>
  </si>
  <si>
    <t>Objekt:</t>
  </si>
  <si>
    <t>14 - Oprava bytu Nad Kajetánkou 36, byt č. 14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</si>
  <si>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</si>
  <si>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</si>
  <si>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</si>
  <si>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</si>
  <si>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</si>
  <si>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</si>
  <si>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</si>
  <si>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</si>
  <si>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</si>
  <si>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</si>
  <si>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</si>
  <si>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</si>
  <si>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</si>
  <si>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</si>
  <si>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751 - Vzduchotechnika</t>
  </si>
  <si>
    <t xml:space="preserve">    766 - Konstrukce truhlářské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</si>
  <si>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</si>
  <si>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</si>
  <si>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</si>
  <si>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</si>
  <si>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</si>
  <si>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</si>
  <si>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</si>
  <si>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</si>
  <si>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</si>
  <si>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</si>
  <si>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</si>
  <si>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</si>
  <si>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</si>
  <si>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</si>
  <si>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</si>
  <si>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</si>
  <si>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</si>
  <si>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</si>
  <si>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</si>
  <si>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</si>
  <si>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</si>
  <si>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</si>
  <si>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</si>
  <si>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</si>
  <si>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612315211</t>
  </si>
  <si>
    <t>Vápenná hladká omítka malých ploch do 0,09 m2 na stěnách</t>
  </si>
  <si>
    <t>kus</t>
  </si>
  <si>
    <t>4</t>
  </si>
  <si>
    <t>2</t>
  </si>
  <si>
    <t>1279200438</t>
  </si>
  <si>
    <t>VV</t>
  </si>
  <si>
    <t>prostupy, otlučená místa v omítce</t>
  </si>
  <si>
    <t>10</t>
  </si>
  <si>
    <t>9</t>
  </si>
  <si>
    <t>Ostatní konstrukce a práce, bourání</t>
  </si>
  <si>
    <t>968072885R</t>
  </si>
  <si>
    <t>Vybourání shrnovacích dveří pl do 2 m2</t>
  </si>
  <si>
    <t>m2</t>
  </si>
  <si>
    <t>1586096554</t>
  </si>
  <si>
    <t>0,80*2,10*2</t>
  </si>
  <si>
    <t>997</t>
  </si>
  <si>
    <t>Přesun sutě</t>
  </si>
  <si>
    <t>3</t>
  </si>
  <si>
    <t>997013214</t>
  </si>
  <si>
    <t>Vnitrostaveništní doprava suti a vybouraných hmot pro budovy v přes 12 do 15 m ručně</t>
  </si>
  <si>
    <t>t</t>
  </si>
  <si>
    <t>1516981290</t>
  </si>
  <si>
    <t>997013219</t>
  </si>
  <si>
    <t>Příplatek k vnitrostaveništní dopravě suti a vybouraných hmot za zvětšenou dopravu suti ZKD 10 m</t>
  </si>
  <si>
    <t>494582777</t>
  </si>
  <si>
    <t>1,122*2 'Přepočtené koeficientem množství</t>
  </si>
  <si>
    <t>5</t>
  </si>
  <si>
    <t>997013501</t>
  </si>
  <si>
    <t>Odvoz suti a vybouraných hmot na skládku nebo meziskládku do 1 km se složením</t>
  </si>
  <si>
    <t>-384954676</t>
  </si>
  <si>
    <t>997013509</t>
  </si>
  <si>
    <t>Příplatek k odvozu suti a vybouraných hmot na skládku ZKD 1 km přes 1 km</t>
  </si>
  <si>
    <t>-149830510</t>
  </si>
  <si>
    <t>1,122*19 'Přepočtené koeficientem množství</t>
  </si>
  <si>
    <t>7</t>
  </si>
  <si>
    <t>997013631</t>
  </si>
  <si>
    <t>Poplatek za uložení na skládce (skládkovné) stavebního odpadu směsného kód odpadu 17 09 04</t>
  </si>
  <si>
    <t>-1247860326</t>
  </si>
  <si>
    <t>998</t>
  </si>
  <si>
    <t>Přesun hmot</t>
  </si>
  <si>
    <t>8</t>
  </si>
  <si>
    <t>998018003</t>
  </si>
  <si>
    <t>Přesun hmot pro budovy ruční pro budovy v přes 12 do 24 m</t>
  </si>
  <si>
    <t>1691496095</t>
  </si>
  <si>
    <t>998018011</t>
  </si>
  <si>
    <t>Příplatek k ručnímu přesunu hmot pro budovy za zvětšený přesun ZKD 100 m</t>
  </si>
  <si>
    <t>-1679570842</t>
  </si>
  <si>
    <t>PSV</t>
  </si>
  <si>
    <t>Práce a dodávky PSV</t>
  </si>
  <si>
    <t>721</t>
  </si>
  <si>
    <t>Zdravotechnika - vnitřní kanalizace</t>
  </si>
  <si>
    <t>721910941</t>
  </si>
  <si>
    <t>Pročištění odtokového žlabu sprchy</t>
  </si>
  <si>
    <t>16</t>
  </si>
  <si>
    <t>-1795629116</t>
  </si>
  <si>
    <t>722</t>
  </si>
  <si>
    <t>Zdravotechnika - vnitřní vodovod</t>
  </si>
  <si>
    <t>11</t>
  </si>
  <si>
    <t>722190901</t>
  </si>
  <si>
    <t>Uzavření nebo otevření vodovodního potrubí při opravách</t>
  </si>
  <si>
    <t>-227181653</t>
  </si>
  <si>
    <t>725</t>
  </si>
  <si>
    <t>Zdravotechnika - zařizovací předměty</t>
  </si>
  <si>
    <t>725110814</t>
  </si>
  <si>
    <t>Demontáž klozetu Kombi</t>
  </si>
  <si>
    <t>soubor</t>
  </si>
  <si>
    <t>143323136</t>
  </si>
  <si>
    <t>13</t>
  </si>
  <si>
    <t>725114921</t>
  </si>
  <si>
    <t>Odmontování a zpětná montáž sedátka</t>
  </si>
  <si>
    <t>-1943329399</t>
  </si>
  <si>
    <t>M</t>
  </si>
  <si>
    <t>55166827</t>
  </si>
  <si>
    <t>sedátko záchodové plastové bílé</t>
  </si>
  <si>
    <t>32</t>
  </si>
  <si>
    <t>-1140214595</t>
  </si>
  <si>
    <t>725119125</t>
  </si>
  <si>
    <t>Montáž klozetových mís závěsných na nosné stěny</t>
  </si>
  <si>
    <t>-912244590</t>
  </si>
  <si>
    <t>64236091</t>
  </si>
  <si>
    <t>mísa keramická klozetová závěsná bílá s hlubokým splachováním odpad vodorovný</t>
  </si>
  <si>
    <t>-121697989</t>
  </si>
  <si>
    <t>17</t>
  </si>
  <si>
    <t>725310823</t>
  </si>
  <si>
    <t>Demontáž dřez jednoduchý vestavěný v kuchyňských sestavách bez výtokových armatur</t>
  </si>
  <si>
    <t>1358318430</t>
  </si>
  <si>
    <t>18</t>
  </si>
  <si>
    <t>725311121</t>
  </si>
  <si>
    <t>Dřez jednoduchý nerezový se zápachovou uzávěrkou s odkapávací plochou 760x480 mm a miskou</t>
  </si>
  <si>
    <t>-610875088</t>
  </si>
  <si>
    <t>19</t>
  </si>
  <si>
    <t>725610810</t>
  </si>
  <si>
    <t>Demontáž sporáků plynových</t>
  </si>
  <si>
    <t>-1395258743</t>
  </si>
  <si>
    <t>725619101</t>
  </si>
  <si>
    <t>Montáž sporáku na zemní plyn - zpětná montáž bez dodávky</t>
  </si>
  <si>
    <t>-706045445</t>
  </si>
  <si>
    <t>725820801</t>
  </si>
  <si>
    <t>Demontáž baterie nástěnné do G 3 / 4</t>
  </si>
  <si>
    <t>75383338</t>
  </si>
  <si>
    <t>sprcha</t>
  </si>
  <si>
    <t>22</t>
  </si>
  <si>
    <t>725820802</t>
  </si>
  <si>
    <t>Demontáž baterie stojánkové do jednoho otvoru</t>
  </si>
  <si>
    <t>-1511099597</t>
  </si>
  <si>
    <t>kuchyně</t>
  </si>
  <si>
    <t>koupelna</t>
  </si>
  <si>
    <t>Součet</t>
  </si>
  <si>
    <t>23</t>
  </si>
  <si>
    <t>725829131</t>
  </si>
  <si>
    <t>Montáž baterie umyvadlové stojánkové G 1/2" ostatní typ</t>
  </si>
  <si>
    <t>1845290626</t>
  </si>
  <si>
    <t>kuchyně+koupelna</t>
  </si>
  <si>
    <t>1+1</t>
  </si>
  <si>
    <t>24</t>
  </si>
  <si>
    <t>55145686</t>
  </si>
  <si>
    <t>baterie umyvadlová stojánková páková</t>
  </si>
  <si>
    <t>-926420798</t>
  </si>
  <si>
    <t>25</t>
  </si>
  <si>
    <t>725849411.1</t>
  </si>
  <si>
    <t>Montáž baterie sprchové nástěnná s nastavitelnou výškou sprchy</t>
  </si>
  <si>
    <t>2038132819</t>
  </si>
  <si>
    <t>26</t>
  </si>
  <si>
    <t>55145588</t>
  </si>
  <si>
    <t>baterie sprchová nástěnná bez příslušenství</t>
  </si>
  <si>
    <t>1151099024</t>
  </si>
  <si>
    <t>27</t>
  </si>
  <si>
    <t>55145003.1</t>
  </si>
  <si>
    <t>souprava sprchová komplet</t>
  </si>
  <si>
    <t>sada</t>
  </si>
  <si>
    <t>1307920760</t>
  </si>
  <si>
    <t>28</t>
  </si>
  <si>
    <t>725860812</t>
  </si>
  <si>
    <t>Demontáž uzávěrů zápachu dvojitých</t>
  </si>
  <si>
    <t>803809784</t>
  </si>
  <si>
    <t>dřez</t>
  </si>
  <si>
    <t>umyvadlo</t>
  </si>
  <si>
    <t>29</t>
  </si>
  <si>
    <t>725869101</t>
  </si>
  <si>
    <t>Montáž zápachových uzávěrek umyvadlových do DN 40</t>
  </si>
  <si>
    <t>-438287897</t>
  </si>
  <si>
    <t>30</t>
  </si>
  <si>
    <t>55162001</t>
  </si>
  <si>
    <t>uzávěrka zápachová umyvadlová s celokovovým kulatým designem DN 32, chrom, s připojením pro pračku</t>
  </si>
  <si>
    <t>-2089749155</t>
  </si>
  <si>
    <t>31</t>
  </si>
  <si>
    <t>725869214</t>
  </si>
  <si>
    <t>Montáž zápachových uzávěrek džezových dvoudílných DN 50</t>
  </si>
  <si>
    <t>651370767</t>
  </si>
  <si>
    <t>55161116</t>
  </si>
  <si>
    <t>uzávěrka zápachová dřezová s kulovým kloubem DN 50</t>
  </si>
  <si>
    <t>1239695218</t>
  </si>
  <si>
    <t>33</t>
  </si>
  <si>
    <t>998725123</t>
  </si>
  <si>
    <t>Přesun hmot tonážní pro zařizovací předměty ruční v objektech v přes 12 do 24 m</t>
  </si>
  <si>
    <t>-1732797248</t>
  </si>
  <si>
    <t>34</t>
  </si>
  <si>
    <t>998725192</t>
  </si>
  <si>
    <t>Příplatek k přesunu hmot tonážnímu pro zařizovací předměty za zvětšený přesun do 100 m</t>
  </si>
  <si>
    <t>-461095381</t>
  </si>
  <si>
    <t>751</t>
  </si>
  <si>
    <t>Vzduchotechnika</t>
  </si>
  <si>
    <t>35</t>
  </si>
  <si>
    <t>751398012</t>
  </si>
  <si>
    <t>Montáž větrací mřížky na kruhové potrubí D přes 100 do 200 mm</t>
  </si>
  <si>
    <t>-1060478828</t>
  </si>
  <si>
    <t>36</t>
  </si>
  <si>
    <t>59882295</t>
  </si>
  <si>
    <t>mřížka větrací</t>
  </si>
  <si>
    <t>-586063897</t>
  </si>
  <si>
    <t>766</t>
  </si>
  <si>
    <t>Konstrukce truhlářské</t>
  </si>
  <si>
    <t>37</t>
  </si>
  <si>
    <t>7664908R</t>
  </si>
  <si>
    <t>Demontáž pracovních desek délky jednoho kusu do 2000 mm</t>
  </si>
  <si>
    <t>-965844607</t>
  </si>
  <si>
    <t>38</t>
  </si>
  <si>
    <t>766660001</t>
  </si>
  <si>
    <t>Montáž dveřních křídel otvíravých jednokřídlových š do 0,8 m do ocelové zárubně</t>
  </si>
  <si>
    <t>-1203826303</t>
  </si>
  <si>
    <t>pokoj</t>
  </si>
  <si>
    <t>39</t>
  </si>
  <si>
    <t>61161008</t>
  </si>
  <si>
    <t>dveře jednokřídlé voštinové povrch lakovaný částečně prosklené 800x1970-2100mm</t>
  </si>
  <si>
    <t>-224908136</t>
  </si>
  <si>
    <t>40</t>
  </si>
  <si>
    <t>61162073</t>
  </si>
  <si>
    <t>dveře jednokřídlé voštinové povrch lakovaný plné 700x1970-2100mm</t>
  </si>
  <si>
    <t>-494023504</t>
  </si>
  <si>
    <t>41</t>
  </si>
  <si>
    <t>766660729</t>
  </si>
  <si>
    <t>Montáž dveřního interiérového kování - štítku s klikou</t>
  </si>
  <si>
    <t>1816334129</t>
  </si>
  <si>
    <t>42</t>
  </si>
  <si>
    <t>54914123</t>
  </si>
  <si>
    <t>kování rozetové klika/klika</t>
  </si>
  <si>
    <t>111236094</t>
  </si>
  <si>
    <t>43</t>
  </si>
  <si>
    <t>766662811</t>
  </si>
  <si>
    <t>Demontáž dveřních prahů u dveří jednokřídlových k opětovnému použití</t>
  </si>
  <si>
    <t>1020867294</t>
  </si>
  <si>
    <t>44</t>
  </si>
  <si>
    <t>766682111</t>
  </si>
  <si>
    <t>Montáž zárubní obložkových pro dveře jednokřídlové tl stěny do 170 mm</t>
  </si>
  <si>
    <t>-1144580470</t>
  </si>
  <si>
    <t>kuchyně+pokoj</t>
  </si>
  <si>
    <t>45</t>
  </si>
  <si>
    <t>61182302</t>
  </si>
  <si>
    <t>zárubeň jednokřídlá obložková tl stěny 160-250mm rozměru 600-1100/1970, 2100mm</t>
  </si>
  <si>
    <t>-1779046664</t>
  </si>
  <si>
    <t>46</t>
  </si>
  <si>
    <t>766691914</t>
  </si>
  <si>
    <t>Vyvěšení nebo zavěšení dřevěných křídel dveří pl do 2 m2</t>
  </si>
  <si>
    <t>747033836</t>
  </si>
  <si>
    <t>4*2</t>
  </si>
  <si>
    <t>47</t>
  </si>
  <si>
    <t>766695213</t>
  </si>
  <si>
    <t>Montáž truhlářských prahů dveří jednokřídlových š přes 10 cm - zpětná montáž bez dodávky</t>
  </si>
  <si>
    <t>5435868</t>
  </si>
  <si>
    <t>48</t>
  </si>
  <si>
    <t>61187156</t>
  </si>
  <si>
    <t>práh dveřní dřevěný dubový tl 20mm dl 820mm š 100mm</t>
  </si>
  <si>
    <t>142195078</t>
  </si>
  <si>
    <t>49</t>
  </si>
  <si>
    <t>766811111</t>
  </si>
  <si>
    <t>Montáž korpusu kuchyňských skříněk spodních na stěnu š do 600 mm</t>
  </si>
  <si>
    <t>-810223408</t>
  </si>
  <si>
    <t>Zpětná montáž spodních skříněk kuchyně po položení nové podlahy.</t>
  </si>
  <si>
    <t>50</t>
  </si>
  <si>
    <t>766811212</t>
  </si>
  <si>
    <t>Montáž kuchyňské pracovní desky bez výřezu dl přes 1000 do 2000 mm</t>
  </si>
  <si>
    <t>-606718559</t>
  </si>
  <si>
    <t>51</t>
  </si>
  <si>
    <t>60722289</t>
  </si>
  <si>
    <t>deska dřevotřísková laminovaná 2070x2800mm tl 38mm</t>
  </si>
  <si>
    <t>-256531984</t>
  </si>
  <si>
    <t>1*1,1 'Přepočtené koeficientem množství</t>
  </si>
  <si>
    <t>52</t>
  </si>
  <si>
    <t>766811223</t>
  </si>
  <si>
    <t>Příplatek k montáži kuchyňské pracovní desky za usazení dřezu</t>
  </si>
  <si>
    <t>-1616894297</t>
  </si>
  <si>
    <t>53</t>
  </si>
  <si>
    <t>766811411</t>
  </si>
  <si>
    <t>Montáž úchytů dvířek kuchyňských skříněk spodních</t>
  </si>
  <si>
    <t>445335205</t>
  </si>
  <si>
    <t>54</t>
  </si>
  <si>
    <t>R20797</t>
  </si>
  <si>
    <t xml:space="preserve">Úchytka doplňky </t>
  </si>
  <si>
    <t>190827540</t>
  </si>
  <si>
    <t>55</t>
  </si>
  <si>
    <t>766811421</t>
  </si>
  <si>
    <t>Montáž lišt plastových zaklapávacích na kuchyňských linkách</t>
  </si>
  <si>
    <t>m</t>
  </si>
  <si>
    <t>-2003326722</t>
  </si>
  <si>
    <t>1,60+0,6</t>
  </si>
  <si>
    <t>56</t>
  </si>
  <si>
    <t>28318783R</t>
  </si>
  <si>
    <t>lišta zaklapávací krycí přírodní PVC</t>
  </si>
  <si>
    <t>-962922638</t>
  </si>
  <si>
    <t>2,2*1,1 'Přepočtené koeficientem množství</t>
  </si>
  <si>
    <t>57</t>
  </si>
  <si>
    <t>766812830</t>
  </si>
  <si>
    <t>Demontáž kuchyňských linek dřevěných nebo kovových dl přes 1,5 do 1,8 m</t>
  </si>
  <si>
    <t>-510916435</t>
  </si>
  <si>
    <t>58</t>
  </si>
  <si>
    <t>998766123</t>
  </si>
  <si>
    <t>Přesun hmot tonážní pro kce truhlářské ruční v objektech v přes 12 do 24 m</t>
  </si>
  <si>
    <t>426289469</t>
  </si>
  <si>
    <t>59</t>
  </si>
  <si>
    <t>998766192</t>
  </si>
  <si>
    <t>Příplatek k přesunu hmot tonážnímu pro kce truhlářské za zvětšený přesun do 100 m</t>
  </si>
  <si>
    <t>921843515</t>
  </si>
  <si>
    <t>775</t>
  </si>
  <si>
    <t>Podlahy skládané</t>
  </si>
  <si>
    <t>60</t>
  </si>
  <si>
    <t>775411810.1</t>
  </si>
  <si>
    <t>Demontáž soklíků nebo lišt dřevěných přibíjených do suti</t>
  </si>
  <si>
    <t>676358165</t>
  </si>
  <si>
    <t>5,5*2+2,15*2-0,8</t>
  </si>
  <si>
    <t>5,5*2+3,95*2-0,8*2</t>
  </si>
  <si>
    <t>61</t>
  </si>
  <si>
    <t>775413401</t>
  </si>
  <si>
    <t>Montáž podlahové lišty obvodové lepené</t>
  </si>
  <si>
    <t>842618207</t>
  </si>
  <si>
    <t>62</t>
  </si>
  <si>
    <t>61418155</t>
  </si>
  <si>
    <t>lišta soklová dřevěná š 15.0 mm, h 60.0 mm</t>
  </si>
  <si>
    <t>2036192671</t>
  </si>
  <si>
    <t>31,8*1,08 'Přepočtené koeficientem množství</t>
  </si>
  <si>
    <t>63</t>
  </si>
  <si>
    <t>775541811</t>
  </si>
  <si>
    <t>Demontáž podlah plovoucích lepených do suti</t>
  </si>
  <si>
    <t>-1644245062</t>
  </si>
  <si>
    <t>5,5*2,15</t>
  </si>
  <si>
    <t>5,5*3,95</t>
  </si>
  <si>
    <t>64</t>
  </si>
  <si>
    <t>998775123</t>
  </si>
  <si>
    <t>Přesun hmot tonážní pro podlahy skládané ruční v objektech v přes 12 do 24 m</t>
  </si>
  <si>
    <t>-1464103715</t>
  </si>
  <si>
    <t>65</t>
  </si>
  <si>
    <t>998775192</t>
  </si>
  <si>
    <t>Příplatek k přesunu hmot tonážní 775 za zvětšený přesun do 100 m</t>
  </si>
  <si>
    <t>536156719</t>
  </si>
  <si>
    <t>776</t>
  </si>
  <si>
    <t>Podlahy povlakové</t>
  </si>
  <si>
    <t>66</t>
  </si>
  <si>
    <t>633811111</t>
  </si>
  <si>
    <t>Broušení nerovností betonových podlah do 2 mm - stržení šlemu</t>
  </si>
  <si>
    <t>-947311972</t>
  </si>
  <si>
    <t>67</t>
  </si>
  <si>
    <t>776111116</t>
  </si>
  <si>
    <t>Odstranění zbytků lepidla z podkladu povlakových podlah broušením</t>
  </si>
  <si>
    <t>1404126934</t>
  </si>
  <si>
    <t>68</t>
  </si>
  <si>
    <t>776111311</t>
  </si>
  <si>
    <t>Vysátí podkladu povlakových podlah</t>
  </si>
  <si>
    <t>1781445713</t>
  </si>
  <si>
    <t>69</t>
  </si>
  <si>
    <t>776121321</t>
  </si>
  <si>
    <t>Neředěná penetrace savého podkladu povlakových podlah</t>
  </si>
  <si>
    <t>-351508122</t>
  </si>
  <si>
    <t>70</t>
  </si>
  <si>
    <t>776141121</t>
  </si>
  <si>
    <t>Stěrka podlahová nivelační pro vyrovnání podkladu povlakových podlah pevnosti 30 MPa tl do 3 mm</t>
  </si>
  <si>
    <t>1385017976</t>
  </si>
  <si>
    <t>71</t>
  </si>
  <si>
    <t>776221111</t>
  </si>
  <si>
    <t>Lepení pásů z PVC standardním lepidlem</t>
  </si>
  <si>
    <t>-1101979394</t>
  </si>
  <si>
    <t>72</t>
  </si>
  <si>
    <t>28411110</t>
  </si>
  <si>
    <t>PVC vinyl heterogenní s textilní podložkou tl 2,9mm, nášlapná vrstva 0,35mm, hořlavost Cfl-s1, smykové tření µ &gt;=0,3, třída zátěže 23/31, útlum 16dB, otlak 0,2</t>
  </si>
  <si>
    <t>-1892278600</t>
  </si>
  <si>
    <t>33,55*1,1 'Přepočtené koeficientem množství</t>
  </si>
  <si>
    <t>73</t>
  </si>
  <si>
    <t>998776123</t>
  </si>
  <si>
    <t>Přesun hmot tonážní pro podlahy povlakové ruční v objektech v přes 12 do 24 m</t>
  </si>
  <si>
    <t>873684970</t>
  </si>
  <si>
    <t>74</t>
  </si>
  <si>
    <t>998776192</t>
  </si>
  <si>
    <t>Příplatek k přesunu hmot tonážní 776 za zvětšený přesun do 100 m</t>
  </si>
  <si>
    <t>-1210290972</t>
  </si>
  <si>
    <t>781</t>
  </si>
  <si>
    <t>Dokončovací práce - obklady</t>
  </si>
  <si>
    <t>75</t>
  </si>
  <si>
    <t>781495115</t>
  </si>
  <si>
    <t>Spárování vnitřních obkladů silikonem</t>
  </si>
  <si>
    <t>-1042504302</t>
  </si>
  <si>
    <t>76</t>
  </si>
  <si>
    <t>781495211</t>
  </si>
  <si>
    <t>Čištění vnitřních ploch stěn po provedení obkladu chemickými prostředky</t>
  </si>
  <si>
    <t>-294175406</t>
  </si>
  <si>
    <t>(3,3*2+1,2*2)*2,0-0,7*1,97</t>
  </si>
  <si>
    <t>(2,15+0,6+0,6)*0,6</t>
  </si>
  <si>
    <t>77</t>
  </si>
  <si>
    <t>998781123</t>
  </si>
  <si>
    <t>Přesun hmot tonážní pro obklady keramické ruční v objektech v přes 12 do 24 m</t>
  </si>
  <si>
    <t>577124872</t>
  </si>
  <si>
    <t>78</t>
  </si>
  <si>
    <t>998781192</t>
  </si>
  <si>
    <t>Příplatek k přesunu hmot tonážní 781 za zvětšený přesun do 100 m</t>
  </si>
  <si>
    <t>2038716476</t>
  </si>
  <si>
    <t>783</t>
  </si>
  <si>
    <t>Dokončovací práce - nátěry</t>
  </si>
  <si>
    <t>79</t>
  </si>
  <si>
    <t>783101203</t>
  </si>
  <si>
    <t>Jemné obroušení podkladu truhlářských konstrukcí před provedením nátěru</t>
  </si>
  <si>
    <t>367015830</t>
  </si>
  <si>
    <t>dveřní prahy</t>
  </si>
  <si>
    <t>0,80*0,20*3</t>
  </si>
  <si>
    <t>80</t>
  </si>
  <si>
    <t>783113101</t>
  </si>
  <si>
    <t>Jednonásobný napouštěcí syntetický nátěr truhlářských konstrukcí</t>
  </si>
  <si>
    <t>2061742535</t>
  </si>
  <si>
    <t>81</t>
  </si>
  <si>
    <t>783114101</t>
  </si>
  <si>
    <t>Základní jednonásobný syntetický nátěr truhlářských konstrukcí</t>
  </si>
  <si>
    <t>-796014848</t>
  </si>
  <si>
    <t>82</t>
  </si>
  <si>
    <t>783118211</t>
  </si>
  <si>
    <t>Lakovací dvojnásobný syntetický nátěr truhlářských konstrukcí s mezibroušením</t>
  </si>
  <si>
    <t>248791964</t>
  </si>
  <si>
    <t>83</t>
  </si>
  <si>
    <t>783301401</t>
  </si>
  <si>
    <t>Ometení zámečnických konstrukcí</t>
  </si>
  <si>
    <t>-699085879</t>
  </si>
  <si>
    <t>Nátěr zárubní</t>
  </si>
  <si>
    <t>0,3*5</t>
  </si>
  <si>
    <t>0,3*5,2</t>
  </si>
  <si>
    <t>vstupní dveře</t>
  </si>
  <si>
    <t>84</t>
  </si>
  <si>
    <t>783306805</t>
  </si>
  <si>
    <t>Odstranění nátěru ze zámečnických konstrukcí opálením</t>
  </si>
  <si>
    <t>1033053421</t>
  </si>
  <si>
    <t>85</t>
  </si>
  <si>
    <t>783314101</t>
  </si>
  <si>
    <t>Základní jednonásobný syntetický nátěr zámečnických konstrukcí</t>
  </si>
  <si>
    <t>1100384026</t>
  </si>
  <si>
    <t>86</t>
  </si>
  <si>
    <t>783315101</t>
  </si>
  <si>
    <t>Mezinátěr jednonásobný syntetický standardní zámečnických konstrukcí</t>
  </si>
  <si>
    <t>1241837478</t>
  </si>
  <si>
    <t>87</t>
  </si>
  <si>
    <t>783317101</t>
  </si>
  <si>
    <t>Krycí jednonásobný syntetický standardní nátěr zámečnických konstrukcí</t>
  </si>
  <si>
    <t>-1677622575</t>
  </si>
  <si>
    <t>88</t>
  </si>
  <si>
    <t>783352101</t>
  </si>
  <si>
    <t>Tmelení včetně přebroušení zámečnických konstrukcí polyesterovým tmelem</t>
  </si>
  <si>
    <t>-1832168905</t>
  </si>
  <si>
    <t>784</t>
  </si>
  <si>
    <t>Dokončovací práce - malby a tapety</t>
  </si>
  <si>
    <t>89</t>
  </si>
  <si>
    <t>784111001</t>
  </si>
  <si>
    <t>Oprášení (ometení ) podkladu v místnostech v do 3,80 m</t>
  </si>
  <si>
    <t>1723843126</t>
  </si>
  <si>
    <t>90</t>
  </si>
  <si>
    <t>784161001</t>
  </si>
  <si>
    <t>Tmelení spar a rohů šířky do 3 mm akrylátovým tmelem v místnostech v do 3,80 m</t>
  </si>
  <si>
    <t>-2002852283</t>
  </si>
  <si>
    <t>91</t>
  </si>
  <si>
    <t>784171101</t>
  </si>
  <si>
    <t>Zakrytí vnitřních podlah včetně pozdějšího odkrytí</t>
  </si>
  <si>
    <t>1651365054</t>
  </si>
  <si>
    <t xml:space="preserve">Kompletní úklid bytu </t>
  </si>
  <si>
    <t xml:space="preserve">(podlahy, dveře, okna, zásuvky, vypínače, světla, větrací mřížky, domovní telefon, rozvodnice, zařizovací předměty a kuch.linka, atd.) </t>
  </si>
  <si>
    <t>předsíň</t>
  </si>
  <si>
    <t>1,8*1,2</t>
  </si>
  <si>
    <t>3,3*1,2</t>
  </si>
  <si>
    <t>92</t>
  </si>
  <si>
    <t>58124844</t>
  </si>
  <si>
    <t>fólie pro malířské potřeby zakrývací tl 25µ 4x5m</t>
  </si>
  <si>
    <t>191217799</t>
  </si>
  <si>
    <t>39,67*1,2 'Přepočtené koeficientem množství</t>
  </si>
  <si>
    <t>93</t>
  </si>
  <si>
    <t>784171121</t>
  </si>
  <si>
    <t>Zakrytí vnitřních ploch konstrukcí nebo prvků v místnostech v do 3,80 m</t>
  </si>
  <si>
    <t>1566303201</t>
  </si>
  <si>
    <t>94</t>
  </si>
  <si>
    <t>58124842</t>
  </si>
  <si>
    <t>fólie pro malířské potřeby zakrývací tl 7µ 4x5m</t>
  </si>
  <si>
    <t>253832741</t>
  </si>
  <si>
    <t>10*1,2 'Přepočtené koeficientem množství</t>
  </si>
  <si>
    <t>95</t>
  </si>
  <si>
    <t>784181121.1</t>
  </si>
  <si>
    <t>Hloubková jednonásobná bezbarvá penetrace podkladu v místnostech v do 3,80 m</t>
  </si>
  <si>
    <t>-1490076435</t>
  </si>
  <si>
    <t>96</t>
  </si>
  <si>
    <t>784211101.1</t>
  </si>
  <si>
    <t>Dvojnásobné bílé malby ze směsí za mokra výborně oděruvzdorných v místnostech v do 3,80 m</t>
  </si>
  <si>
    <t>-1217140167</t>
  </si>
  <si>
    <t>STĚNY</t>
  </si>
  <si>
    <t>(5,5*2+2,15*2)*2,55-1,5*1,35-0,8*1,97</t>
  </si>
  <si>
    <t>(5,5*2+3,95*2)*2,55-0,8*1,97*2-2,4*1,35</t>
  </si>
  <si>
    <t>chodba</t>
  </si>
  <si>
    <t>(1,8*2+1,2*2)*2,55-0,8*1,97*2-0,7*1,97</t>
  </si>
  <si>
    <t>(3,3*2+1,2*2)*0,55</t>
  </si>
  <si>
    <t>STROPY</t>
  </si>
  <si>
    <t>39,67</t>
  </si>
  <si>
    <t>97</t>
  </si>
  <si>
    <t>784211141</t>
  </si>
  <si>
    <t>Příplatek k cenám 2x maleb ze směsí za mokra oděruvzdorných za provádění pl do 5 m2</t>
  </si>
  <si>
    <t>2069731617</t>
  </si>
  <si>
    <t>15 - Oprava bytu Nad Kajetánkou 36, byt č. 11</t>
  </si>
  <si>
    <t>-743216615</t>
  </si>
  <si>
    <t>-358649198</t>
  </si>
  <si>
    <t>0,193*2 'Přepočtené koeficientem množství</t>
  </si>
  <si>
    <t>421333281</t>
  </si>
  <si>
    <t>552729056</t>
  </si>
  <si>
    <t>0,193*19 'Přepočtené koeficientem množství</t>
  </si>
  <si>
    <t>1304898684</t>
  </si>
  <si>
    <t>202310250</t>
  </si>
  <si>
    <t>-1844783023</t>
  </si>
  <si>
    <t>-444560164</t>
  </si>
  <si>
    <t>1026964247</t>
  </si>
  <si>
    <t>710182852</t>
  </si>
  <si>
    <t>954860592</t>
  </si>
  <si>
    <t>580560105</t>
  </si>
  <si>
    <t>-855872304</t>
  </si>
  <si>
    <t>-1594665827</t>
  </si>
  <si>
    <t>972288300</t>
  </si>
  <si>
    <t>1968699452</t>
  </si>
  <si>
    <t>936752912</t>
  </si>
  <si>
    <t>1649171896</t>
  </si>
  <si>
    <t>-1623670824</t>
  </si>
  <si>
    <t>-1819826681</t>
  </si>
  <si>
    <t>1038132183</t>
  </si>
  <si>
    <t>1645888550</t>
  </si>
  <si>
    <t>1310277950</t>
  </si>
  <si>
    <t>-848198371</t>
  </si>
  <si>
    <t>806593171</t>
  </si>
  <si>
    <t>51322594</t>
  </si>
  <si>
    <t>-1839572088</t>
  </si>
  <si>
    <t>-51859785</t>
  </si>
  <si>
    <t>-705602876</t>
  </si>
  <si>
    <t>-809676237</t>
  </si>
  <si>
    <t>54888149</t>
  </si>
  <si>
    <t>-646667184</t>
  </si>
  <si>
    <t>-2124565539</t>
  </si>
  <si>
    <t>-407364775</t>
  </si>
  <si>
    <t>-728571883</t>
  </si>
  <si>
    <t>421683385</t>
  </si>
  <si>
    <t>pokoj + atyp.příčka pro šatnu</t>
  </si>
  <si>
    <t>(5,5*2+2,15*2)*2,55-1,5*1,35-0,8*1,97+(2,15*2,55*2)-0,7*2,0*2</t>
  </si>
  <si>
    <t>-455475702</t>
  </si>
  <si>
    <t>20 - VRN</t>
  </si>
  <si>
    <t>VRN - Vedlejší rozpočtové náklady</t>
  </si>
  <si>
    <t xml:space="preserve">    VRN3 - Zařízení staveniště</t>
  </si>
  <si>
    <t xml:space="preserve">    VRN7 - Provozní vlivy</t>
  </si>
  <si>
    <t>952901111</t>
  </si>
  <si>
    <t>Vyčištění budov bytové a občanské výstavby při výšce podlaží do 4 m</t>
  </si>
  <si>
    <t>1811993367</t>
  </si>
  <si>
    <t xml:space="preserve">(podlahy, dveře, okna, zásuvky, vypínače, světla, větrací mřížky, domovní telefon, rozvodnice, zařizovací předměty, radiátory a kuch.linka, atd.) </t>
  </si>
  <si>
    <t>Byt č. 11, Nad Kajetánkou 36</t>
  </si>
  <si>
    <t>Byt č. 14, Nad Kajetánkou 36</t>
  </si>
  <si>
    <t>952902021</t>
  </si>
  <si>
    <t>Čištění budov zametení hladkých podlah</t>
  </si>
  <si>
    <t>-644601451</t>
  </si>
  <si>
    <t>Denní úklid společných prostor (dny*m2)</t>
  </si>
  <si>
    <t>30*50</t>
  </si>
  <si>
    <t>Vedlejší rozpočtové náklady</t>
  </si>
  <si>
    <t>VRN3</t>
  </si>
  <si>
    <t>Zařízení staveniště</t>
  </si>
  <si>
    <t>030001000</t>
  </si>
  <si>
    <t>den</t>
  </si>
  <si>
    <t>1024</t>
  </si>
  <si>
    <t>950306014</t>
  </si>
  <si>
    <t>VRN7</t>
  </si>
  <si>
    <t>Provozní vlivy</t>
  </si>
  <si>
    <t>070001000</t>
  </si>
  <si>
    <t>1259756800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</si>
</sst>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6" t="s">
        <v>14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2"/>
      <c r="AL5" s="22"/>
      <c r="AM5" s="22"/>
      <c r="AN5" s="22"/>
      <c r="AO5" s="22"/>
      <c r="AP5" s="22"/>
      <c r="AQ5" s="22"/>
      <c r="AR5" s="20"/>
      <c r="BE5" s="283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8" t="s">
        <v>17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2"/>
      <c r="AL6" s="22"/>
      <c r="AM6" s="22"/>
      <c r="AN6" s="22"/>
      <c r="AO6" s="22"/>
      <c r="AP6" s="22"/>
      <c r="AQ6" s="22"/>
      <c r="AR6" s="20"/>
      <c r="BE6" s="28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4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253">
        <v>45393</v>
      </c>
      <c r="AO8" s="22"/>
      <c r="AP8" s="22"/>
      <c r="AQ8" s="22"/>
      <c r="AR8" s="20"/>
      <c r="BE8" s="284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4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84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25</v>
      </c>
      <c r="AL11" s="22"/>
      <c r="AM11" s="22"/>
      <c r="AN11" s="27" t="s">
        <v>1</v>
      </c>
      <c r="AO11" s="22"/>
      <c r="AP11" s="22"/>
      <c r="AQ11" s="22"/>
      <c r="AR11" s="20"/>
      <c r="BE11" s="284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4"/>
      <c r="BS12" s="17" t="s">
        <v>6</v>
      </c>
    </row>
    <row r="13" spans="2:71" s="1" customFormat="1" ht="12" customHeight="1">
      <c r="B13" s="21"/>
      <c r="C13" s="22"/>
      <c r="D13" s="29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27</v>
      </c>
      <c r="AO13" s="22"/>
      <c r="AP13" s="22"/>
      <c r="AQ13" s="22"/>
      <c r="AR13" s="20"/>
      <c r="BE13" s="284"/>
      <c r="BS13" s="17" t="s">
        <v>6</v>
      </c>
    </row>
    <row r="14" spans="2:71" ht="13.2">
      <c r="B14" s="21"/>
      <c r="C14" s="22"/>
      <c r="D14" s="22"/>
      <c r="E14" s="289" t="s">
        <v>27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" t="s">
        <v>25</v>
      </c>
      <c r="AL14" s="22"/>
      <c r="AM14" s="22"/>
      <c r="AN14" s="31" t="s">
        <v>27</v>
      </c>
      <c r="AO14" s="22"/>
      <c r="AP14" s="22"/>
      <c r="AQ14" s="22"/>
      <c r="AR14" s="20"/>
      <c r="BE14" s="284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4"/>
      <c r="BS15" s="17" t="s">
        <v>4</v>
      </c>
    </row>
    <row r="16" spans="2:71" s="1" customFormat="1" ht="12" customHeight="1">
      <c r="B16" s="21"/>
      <c r="C16" s="22"/>
      <c r="D16" s="29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84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25</v>
      </c>
      <c r="AL17" s="22"/>
      <c r="AM17" s="22"/>
      <c r="AN17" s="27" t="s">
        <v>1</v>
      </c>
      <c r="AO17" s="22"/>
      <c r="AP17" s="22"/>
      <c r="AQ17" s="22"/>
      <c r="AR17" s="20"/>
      <c r="BE17" s="284"/>
      <c r="BS17" s="17" t="s">
        <v>4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4"/>
      <c r="BS18" s="17" t="s">
        <v>6</v>
      </c>
    </row>
    <row r="19" spans="2:71" s="1" customFormat="1" ht="12" customHeight="1">
      <c r="B19" s="21"/>
      <c r="C19" s="22"/>
      <c r="D19" s="29" t="s">
        <v>29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84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25</v>
      </c>
      <c r="AL20" s="22"/>
      <c r="AM20" s="22"/>
      <c r="AN20" s="27" t="s">
        <v>1</v>
      </c>
      <c r="AO20" s="22"/>
      <c r="AP20" s="22"/>
      <c r="AQ20" s="22"/>
      <c r="AR20" s="20"/>
      <c r="BE20" s="284"/>
      <c r="BS20" s="17" t="s">
        <v>30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4"/>
    </row>
    <row r="22" spans="2:57" s="1" customFormat="1" ht="12" customHeight="1">
      <c r="B22" s="21"/>
      <c r="C22" s="22"/>
      <c r="D22" s="29" t="s">
        <v>31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4"/>
    </row>
    <row r="23" spans="2:57" s="1" customFormat="1" ht="16.5" customHeight="1">
      <c r="B23" s="21"/>
      <c r="C23" s="22"/>
      <c r="D23" s="22"/>
      <c r="E23" s="291" t="s">
        <v>1</v>
      </c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2"/>
      <c r="AP23" s="22"/>
      <c r="AQ23" s="22"/>
      <c r="AR23" s="20"/>
      <c r="BE23" s="284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4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4"/>
    </row>
    <row r="26" spans="1:57" s="2" customFormat="1" ht="25.95" customHeight="1">
      <c r="A26" s="34"/>
      <c r="B26" s="35"/>
      <c r="C26" s="36"/>
      <c r="D26" s="37" t="s">
        <v>32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2">
        <f>ROUND(AG94,2)</f>
        <v>0</v>
      </c>
      <c r="AL26" s="293"/>
      <c r="AM26" s="293"/>
      <c r="AN26" s="293"/>
      <c r="AO26" s="293"/>
      <c r="AP26" s="36"/>
      <c r="AQ26" s="36"/>
      <c r="AR26" s="39"/>
      <c r="BE26" s="284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4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4" t="s">
        <v>33</v>
      </c>
      <c r="M28" s="294"/>
      <c r="N28" s="294"/>
      <c r="O28" s="294"/>
      <c r="P28" s="294"/>
      <c r="Q28" s="36"/>
      <c r="R28" s="36"/>
      <c r="S28" s="36"/>
      <c r="T28" s="36"/>
      <c r="U28" s="36"/>
      <c r="V28" s="36"/>
      <c r="W28" s="294" t="s">
        <v>34</v>
      </c>
      <c r="X28" s="294"/>
      <c r="Y28" s="294"/>
      <c r="Z28" s="294"/>
      <c r="AA28" s="294"/>
      <c r="AB28" s="294"/>
      <c r="AC28" s="294"/>
      <c r="AD28" s="294"/>
      <c r="AE28" s="294"/>
      <c r="AF28" s="36"/>
      <c r="AG28" s="36"/>
      <c r="AH28" s="36"/>
      <c r="AI28" s="36"/>
      <c r="AJ28" s="36"/>
      <c r="AK28" s="294" t="s">
        <v>35</v>
      </c>
      <c r="AL28" s="294"/>
      <c r="AM28" s="294"/>
      <c r="AN28" s="294"/>
      <c r="AO28" s="294"/>
      <c r="AP28" s="36"/>
      <c r="AQ28" s="36"/>
      <c r="AR28" s="39"/>
      <c r="BE28" s="284"/>
    </row>
    <row r="29" spans="2:57" s="3" customFormat="1" ht="14.4" customHeight="1">
      <c r="B29" s="40"/>
      <c r="C29" s="41"/>
      <c r="D29" s="29" t="s">
        <v>36</v>
      </c>
      <c r="E29" s="41"/>
      <c r="F29" s="29" t="s">
        <v>37</v>
      </c>
      <c r="G29" s="41"/>
      <c r="H29" s="41"/>
      <c r="I29" s="41"/>
      <c r="J29" s="41"/>
      <c r="K29" s="41"/>
      <c r="L29" s="278">
        <v>0.21</v>
      </c>
      <c r="M29" s="277"/>
      <c r="N29" s="277"/>
      <c r="O29" s="277"/>
      <c r="P29" s="277"/>
      <c r="Q29" s="41"/>
      <c r="R29" s="41"/>
      <c r="S29" s="41"/>
      <c r="T29" s="41"/>
      <c r="U29" s="41"/>
      <c r="V29" s="41"/>
      <c r="W29" s="276">
        <f>ROUND(AZ94,2)</f>
        <v>0</v>
      </c>
      <c r="X29" s="277"/>
      <c r="Y29" s="277"/>
      <c r="Z29" s="277"/>
      <c r="AA29" s="277"/>
      <c r="AB29" s="277"/>
      <c r="AC29" s="277"/>
      <c r="AD29" s="277"/>
      <c r="AE29" s="277"/>
      <c r="AF29" s="41"/>
      <c r="AG29" s="41"/>
      <c r="AH29" s="41"/>
      <c r="AI29" s="41"/>
      <c r="AJ29" s="41"/>
      <c r="AK29" s="276">
        <f>ROUND(AV94,2)</f>
        <v>0</v>
      </c>
      <c r="AL29" s="277"/>
      <c r="AM29" s="277"/>
      <c r="AN29" s="277"/>
      <c r="AO29" s="277"/>
      <c r="AP29" s="41"/>
      <c r="AQ29" s="41"/>
      <c r="AR29" s="42"/>
      <c r="BE29" s="285"/>
    </row>
    <row r="30" spans="2:57" s="3" customFormat="1" ht="14.4" customHeight="1">
      <c r="B30" s="40"/>
      <c r="C30" s="41"/>
      <c r="D30" s="41"/>
      <c r="E30" s="41"/>
      <c r="F30" s="29" t="s">
        <v>38</v>
      </c>
      <c r="G30" s="41"/>
      <c r="H30" s="41"/>
      <c r="I30" s="41"/>
      <c r="J30" s="41"/>
      <c r="K30" s="41"/>
      <c r="L30" s="278">
        <v>0.12</v>
      </c>
      <c r="M30" s="277"/>
      <c r="N30" s="277"/>
      <c r="O30" s="277"/>
      <c r="P30" s="277"/>
      <c r="Q30" s="41"/>
      <c r="R30" s="41"/>
      <c r="S30" s="41"/>
      <c r="T30" s="41"/>
      <c r="U30" s="41"/>
      <c r="V30" s="41"/>
      <c r="W30" s="276">
        <f>ROUND(BA94,2)</f>
        <v>0</v>
      </c>
      <c r="X30" s="277"/>
      <c r="Y30" s="277"/>
      <c r="Z30" s="277"/>
      <c r="AA30" s="277"/>
      <c r="AB30" s="277"/>
      <c r="AC30" s="277"/>
      <c r="AD30" s="277"/>
      <c r="AE30" s="277"/>
      <c r="AF30" s="41"/>
      <c r="AG30" s="41"/>
      <c r="AH30" s="41"/>
      <c r="AI30" s="41"/>
      <c r="AJ30" s="41"/>
      <c r="AK30" s="276">
        <f>ROUND(AW94,2)</f>
        <v>0</v>
      </c>
      <c r="AL30" s="277"/>
      <c r="AM30" s="277"/>
      <c r="AN30" s="277"/>
      <c r="AO30" s="277"/>
      <c r="AP30" s="41"/>
      <c r="AQ30" s="41"/>
      <c r="AR30" s="42"/>
      <c r="BE30" s="285"/>
    </row>
    <row r="31" spans="2:57" s="3" customFormat="1" ht="14.4" customHeight="1" hidden="1">
      <c r="B31" s="40"/>
      <c r="C31" s="41"/>
      <c r="D31" s="41"/>
      <c r="E31" s="41"/>
      <c r="F31" s="29" t="s">
        <v>39</v>
      </c>
      <c r="G31" s="41"/>
      <c r="H31" s="41"/>
      <c r="I31" s="41"/>
      <c r="J31" s="41"/>
      <c r="K31" s="41"/>
      <c r="L31" s="278">
        <v>0.21</v>
      </c>
      <c r="M31" s="277"/>
      <c r="N31" s="277"/>
      <c r="O31" s="277"/>
      <c r="P31" s="277"/>
      <c r="Q31" s="41"/>
      <c r="R31" s="41"/>
      <c r="S31" s="41"/>
      <c r="T31" s="41"/>
      <c r="U31" s="41"/>
      <c r="V31" s="41"/>
      <c r="W31" s="276">
        <f>ROUND(BB94,2)</f>
        <v>0</v>
      </c>
      <c r="X31" s="277"/>
      <c r="Y31" s="277"/>
      <c r="Z31" s="277"/>
      <c r="AA31" s="277"/>
      <c r="AB31" s="277"/>
      <c r="AC31" s="277"/>
      <c r="AD31" s="277"/>
      <c r="AE31" s="277"/>
      <c r="AF31" s="41"/>
      <c r="AG31" s="41"/>
      <c r="AH31" s="41"/>
      <c r="AI31" s="41"/>
      <c r="AJ31" s="41"/>
      <c r="AK31" s="276">
        <v>0</v>
      </c>
      <c r="AL31" s="277"/>
      <c r="AM31" s="277"/>
      <c r="AN31" s="277"/>
      <c r="AO31" s="277"/>
      <c r="AP31" s="41"/>
      <c r="AQ31" s="41"/>
      <c r="AR31" s="42"/>
      <c r="BE31" s="285"/>
    </row>
    <row r="32" spans="2:57" s="3" customFormat="1" ht="14.4" customHeight="1" hidden="1">
      <c r="B32" s="40"/>
      <c r="C32" s="41"/>
      <c r="D32" s="41"/>
      <c r="E32" s="41"/>
      <c r="F32" s="29" t="s">
        <v>40</v>
      </c>
      <c r="G32" s="41"/>
      <c r="H32" s="41"/>
      <c r="I32" s="41"/>
      <c r="J32" s="41"/>
      <c r="K32" s="41"/>
      <c r="L32" s="278">
        <v>0.12</v>
      </c>
      <c r="M32" s="277"/>
      <c r="N32" s="277"/>
      <c r="O32" s="277"/>
      <c r="P32" s="277"/>
      <c r="Q32" s="41"/>
      <c r="R32" s="41"/>
      <c r="S32" s="41"/>
      <c r="T32" s="41"/>
      <c r="U32" s="41"/>
      <c r="V32" s="41"/>
      <c r="W32" s="276">
        <f>ROUND(BC94,2)</f>
        <v>0</v>
      </c>
      <c r="X32" s="277"/>
      <c r="Y32" s="277"/>
      <c r="Z32" s="277"/>
      <c r="AA32" s="277"/>
      <c r="AB32" s="277"/>
      <c r="AC32" s="277"/>
      <c r="AD32" s="277"/>
      <c r="AE32" s="277"/>
      <c r="AF32" s="41"/>
      <c r="AG32" s="41"/>
      <c r="AH32" s="41"/>
      <c r="AI32" s="41"/>
      <c r="AJ32" s="41"/>
      <c r="AK32" s="276">
        <v>0</v>
      </c>
      <c r="AL32" s="277"/>
      <c r="AM32" s="277"/>
      <c r="AN32" s="277"/>
      <c r="AO32" s="277"/>
      <c r="AP32" s="41"/>
      <c r="AQ32" s="41"/>
      <c r="AR32" s="42"/>
      <c r="BE32" s="285"/>
    </row>
    <row r="33" spans="2:57" s="3" customFormat="1" ht="14.4" customHeight="1" hidden="1">
      <c r="B33" s="40"/>
      <c r="C33" s="41"/>
      <c r="D33" s="41"/>
      <c r="E33" s="41"/>
      <c r="F33" s="29" t="s">
        <v>41</v>
      </c>
      <c r="G33" s="41"/>
      <c r="H33" s="41"/>
      <c r="I33" s="41"/>
      <c r="J33" s="41"/>
      <c r="K33" s="41"/>
      <c r="L33" s="278">
        <v>0</v>
      </c>
      <c r="M33" s="277"/>
      <c r="N33" s="277"/>
      <c r="O33" s="277"/>
      <c r="P33" s="277"/>
      <c r="Q33" s="41"/>
      <c r="R33" s="41"/>
      <c r="S33" s="41"/>
      <c r="T33" s="41"/>
      <c r="U33" s="41"/>
      <c r="V33" s="41"/>
      <c r="W33" s="276">
        <f>ROUND(BD94,2)</f>
        <v>0</v>
      </c>
      <c r="X33" s="277"/>
      <c r="Y33" s="277"/>
      <c r="Z33" s="277"/>
      <c r="AA33" s="277"/>
      <c r="AB33" s="277"/>
      <c r="AC33" s="277"/>
      <c r="AD33" s="277"/>
      <c r="AE33" s="277"/>
      <c r="AF33" s="41"/>
      <c r="AG33" s="41"/>
      <c r="AH33" s="41"/>
      <c r="AI33" s="41"/>
      <c r="AJ33" s="41"/>
      <c r="AK33" s="276">
        <v>0</v>
      </c>
      <c r="AL33" s="277"/>
      <c r="AM33" s="277"/>
      <c r="AN33" s="277"/>
      <c r="AO33" s="277"/>
      <c r="AP33" s="41"/>
      <c r="AQ33" s="41"/>
      <c r="AR33" s="42"/>
      <c r="BE33" s="285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4"/>
    </row>
    <row r="35" spans="1:57" s="2" customFormat="1" ht="25.95" customHeight="1">
      <c r="A35" s="34"/>
      <c r="B35" s="35"/>
      <c r="C35" s="43"/>
      <c r="D35" s="44" t="s">
        <v>42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43</v>
      </c>
      <c r="U35" s="45"/>
      <c r="V35" s="45"/>
      <c r="W35" s="45"/>
      <c r="X35" s="279" t="s">
        <v>44</v>
      </c>
      <c r="Y35" s="280"/>
      <c r="Z35" s="280"/>
      <c r="AA35" s="280"/>
      <c r="AB35" s="280"/>
      <c r="AC35" s="45"/>
      <c r="AD35" s="45"/>
      <c r="AE35" s="45"/>
      <c r="AF35" s="45"/>
      <c r="AG35" s="45"/>
      <c r="AH35" s="45"/>
      <c r="AI35" s="45"/>
      <c r="AJ35" s="45"/>
      <c r="AK35" s="281">
        <f>SUM(AK26:AK33)</f>
        <v>0</v>
      </c>
      <c r="AL35" s="280"/>
      <c r="AM35" s="280"/>
      <c r="AN35" s="280"/>
      <c r="AO35" s="282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46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47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47</v>
      </c>
      <c r="AI60" s="38"/>
      <c r="AJ60" s="38"/>
      <c r="AK60" s="38"/>
      <c r="AL60" s="38"/>
      <c r="AM60" s="52" t="s">
        <v>48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49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50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47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47</v>
      </c>
      <c r="AI75" s="38"/>
      <c r="AJ75" s="38"/>
      <c r="AK75" s="38"/>
      <c r="AL75" s="38"/>
      <c r="AM75" s="52" t="s">
        <v>48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51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2024-01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5" t="str">
        <f>K6</f>
        <v>Oprava bytů MČ Praha 6</v>
      </c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7">
        <f>IF(AN8="","",AN8)</f>
        <v>45393</v>
      </c>
      <c r="AN87" s="267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28</v>
      </c>
      <c r="AJ89" s="36"/>
      <c r="AK89" s="36"/>
      <c r="AL89" s="36"/>
      <c r="AM89" s="268" t="str">
        <f>IF(E17="","",E17)</f>
        <v xml:space="preserve"> </v>
      </c>
      <c r="AN89" s="269"/>
      <c r="AO89" s="269"/>
      <c r="AP89" s="269"/>
      <c r="AQ89" s="36"/>
      <c r="AR89" s="39"/>
      <c r="AS89" s="270" t="s">
        <v>52</v>
      </c>
      <c r="AT89" s="271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26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29</v>
      </c>
      <c r="AJ90" s="36"/>
      <c r="AK90" s="36"/>
      <c r="AL90" s="36"/>
      <c r="AM90" s="268" t="str">
        <f>IF(E20="","",E20)</f>
        <v xml:space="preserve"> </v>
      </c>
      <c r="AN90" s="269"/>
      <c r="AO90" s="269"/>
      <c r="AP90" s="269"/>
      <c r="AQ90" s="36"/>
      <c r="AR90" s="39"/>
      <c r="AS90" s="272"/>
      <c r="AT90" s="273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4"/>
      <c r="AT91" s="275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58" t="s">
        <v>53</v>
      </c>
      <c r="D92" s="259"/>
      <c r="E92" s="259"/>
      <c r="F92" s="259"/>
      <c r="G92" s="259"/>
      <c r="H92" s="73"/>
      <c r="I92" s="260" t="s">
        <v>54</v>
      </c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61" t="s">
        <v>55</v>
      </c>
      <c r="AH92" s="259"/>
      <c r="AI92" s="259"/>
      <c r="AJ92" s="259"/>
      <c r="AK92" s="259"/>
      <c r="AL92" s="259"/>
      <c r="AM92" s="259"/>
      <c r="AN92" s="260" t="s">
        <v>56</v>
      </c>
      <c r="AO92" s="259"/>
      <c r="AP92" s="262"/>
      <c r="AQ92" s="74" t="s">
        <v>57</v>
      </c>
      <c r="AR92" s="39"/>
      <c r="AS92" s="75" t="s">
        <v>58</v>
      </c>
      <c r="AT92" s="76" t="s">
        <v>59</v>
      </c>
      <c r="AU92" s="76" t="s">
        <v>60</v>
      </c>
      <c r="AV92" s="76" t="s">
        <v>61</v>
      </c>
      <c r="AW92" s="76" t="s">
        <v>62</v>
      </c>
      <c r="AX92" s="76" t="s">
        <v>63</v>
      </c>
      <c r="AY92" s="76" t="s">
        <v>64</v>
      </c>
      <c r="AZ92" s="76" t="s">
        <v>65</v>
      </c>
      <c r="BA92" s="76" t="s">
        <v>66</v>
      </c>
      <c r="BB92" s="76" t="s">
        <v>67</v>
      </c>
      <c r="BC92" s="76" t="s">
        <v>68</v>
      </c>
      <c r="BD92" s="77" t="s">
        <v>69</v>
      </c>
      <c r="BE92" s="34"/>
    </row>
    <row r="93" spans="1:57" s="2" customFormat="1" ht="10.9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70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63">
        <f>ROUND(SUM(AG95:AG97),2)</f>
        <v>0</v>
      </c>
      <c r="AH94" s="263"/>
      <c r="AI94" s="263"/>
      <c r="AJ94" s="263"/>
      <c r="AK94" s="263"/>
      <c r="AL94" s="263"/>
      <c r="AM94" s="263"/>
      <c r="AN94" s="264">
        <f>SUM(AG94,AT94)</f>
        <v>0</v>
      </c>
      <c r="AO94" s="264"/>
      <c r="AP94" s="264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71</v>
      </c>
      <c r="BT94" s="91" t="s">
        <v>72</v>
      </c>
      <c r="BU94" s="92" t="s">
        <v>73</v>
      </c>
      <c r="BV94" s="91" t="s">
        <v>74</v>
      </c>
      <c r="BW94" s="91" t="s">
        <v>5</v>
      </c>
      <c r="BX94" s="91" t="s">
        <v>75</v>
      </c>
      <c r="CL94" s="91" t="s">
        <v>1</v>
      </c>
    </row>
    <row r="95" spans="1:91" s="7" customFormat="1" ht="24.75" customHeight="1">
      <c r="A95" s="93" t="s">
        <v>76</v>
      </c>
      <c r="B95" s="94"/>
      <c r="C95" s="95"/>
      <c r="D95" s="257" t="s">
        <v>77</v>
      </c>
      <c r="E95" s="257"/>
      <c r="F95" s="257"/>
      <c r="G95" s="257"/>
      <c r="H95" s="257"/>
      <c r="I95" s="96"/>
      <c r="J95" s="257" t="s">
        <v>78</v>
      </c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5">
        <f>'14 - Oprava bytu Nad Kaje...'!J30</f>
        <v>0</v>
      </c>
      <c r="AH95" s="256"/>
      <c r="AI95" s="256"/>
      <c r="AJ95" s="256"/>
      <c r="AK95" s="256"/>
      <c r="AL95" s="256"/>
      <c r="AM95" s="256"/>
      <c r="AN95" s="255">
        <f>SUM(AG95,AT95)</f>
        <v>0</v>
      </c>
      <c r="AO95" s="256"/>
      <c r="AP95" s="256"/>
      <c r="AQ95" s="97" t="s">
        <v>79</v>
      </c>
      <c r="AR95" s="98"/>
      <c r="AS95" s="99">
        <v>0</v>
      </c>
      <c r="AT95" s="100">
        <f>ROUND(SUM(AV95:AW95),2)</f>
        <v>0</v>
      </c>
      <c r="AU95" s="101">
        <f>'14 - Oprava bytu Nad Kaje...'!P132</f>
        <v>0</v>
      </c>
      <c r="AV95" s="100">
        <f>'14 - Oprava bytu Nad Kaje...'!J33</f>
        <v>0</v>
      </c>
      <c r="AW95" s="100">
        <f>'14 - Oprava bytu Nad Kaje...'!J34</f>
        <v>0</v>
      </c>
      <c r="AX95" s="100">
        <f>'14 - Oprava bytu Nad Kaje...'!J35</f>
        <v>0</v>
      </c>
      <c r="AY95" s="100">
        <f>'14 - Oprava bytu Nad Kaje...'!J36</f>
        <v>0</v>
      </c>
      <c r="AZ95" s="100">
        <f>'14 - Oprava bytu Nad Kaje...'!F33</f>
        <v>0</v>
      </c>
      <c r="BA95" s="100">
        <f>'14 - Oprava bytu Nad Kaje...'!F34</f>
        <v>0</v>
      </c>
      <c r="BB95" s="100">
        <f>'14 - Oprava bytu Nad Kaje...'!F35</f>
        <v>0</v>
      </c>
      <c r="BC95" s="100">
        <f>'14 - Oprava bytu Nad Kaje...'!F36</f>
        <v>0</v>
      </c>
      <c r="BD95" s="102">
        <f>'14 - Oprava bytu Nad Kaje...'!F37</f>
        <v>0</v>
      </c>
      <c r="BT95" s="103" t="s">
        <v>80</v>
      </c>
      <c r="BV95" s="103" t="s">
        <v>74</v>
      </c>
      <c r="BW95" s="103" t="s">
        <v>81</v>
      </c>
      <c r="BX95" s="103" t="s">
        <v>5</v>
      </c>
      <c r="CL95" s="103" t="s">
        <v>1</v>
      </c>
      <c r="CM95" s="103" t="s">
        <v>80</v>
      </c>
    </row>
    <row r="96" spans="1:91" s="7" customFormat="1" ht="24.75" customHeight="1">
      <c r="A96" s="93" t="s">
        <v>76</v>
      </c>
      <c r="B96" s="94"/>
      <c r="C96" s="95"/>
      <c r="D96" s="257" t="s">
        <v>82</v>
      </c>
      <c r="E96" s="257"/>
      <c r="F96" s="257"/>
      <c r="G96" s="257"/>
      <c r="H96" s="257"/>
      <c r="I96" s="96"/>
      <c r="J96" s="257" t="s">
        <v>83</v>
      </c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55">
        <f>'15 - Oprava bytu Nad Kaje...'!J30</f>
        <v>0</v>
      </c>
      <c r="AH96" s="256"/>
      <c r="AI96" s="256"/>
      <c r="AJ96" s="256"/>
      <c r="AK96" s="256"/>
      <c r="AL96" s="256"/>
      <c r="AM96" s="256"/>
      <c r="AN96" s="255">
        <f>SUM(AG96,AT96)</f>
        <v>0</v>
      </c>
      <c r="AO96" s="256"/>
      <c r="AP96" s="256"/>
      <c r="AQ96" s="97" t="s">
        <v>79</v>
      </c>
      <c r="AR96" s="98"/>
      <c r="AS96" s="99">
        <v>0</v>
      </c>
      <c r="AT96" s="100">
        <f>ROUND(SUM(AV96:AW96),2)</f>
        <v>0</v>
      </c>
      <c r="AU96" s="101">
        <f>'15 - Oprava bytu Nad Kaje...'!P125</f>
        <v>0</v>
      </c>
      <c r="AV96" s="100">
        <f>'15 - Oprava bytu Nad Kaje...'!J33</f>
        <v>0</v>
      </c>
      <c r="AW96" s="100">
        <f>'15 - Oprava bytu Nad Kaje...'!J34</f>
        <v>0</v>
      </c>
      <c r="AX96" s="100">
        <f>'15 - Oprava bytu Nad Kaje...'!J35</f>
        <v>0</v>
      </c>
      <c r="AY96" s="100">
        <f>'15 - Oprava bytu Nad Kaje...'!J36</f>
        <v>0</v>
      </c>
      <c r="AZ96" s="100">
        <f>'15 - Oprava bytu Nad Kaje...'!F33</f>
        <v>0</v>
      </c>
      <c r="BA96" s="100">
        <f>'15 - Oprava bytu Nad Kaje...'!F34</f>
        <v>0</v>
      </c>
      <c r="BB96" s="100">
        <f>'15 - Oprava bytu Nad Kaje...'!F35</f>
        <v>0</v>
      </c>
      <c r="BC96" s="100">
        <f>'15 - Oprava bytu Nad Kaje...'!F36</f>
        <v>0</v>
      </c>
      <c r="BD96" s="102">
        <f>'15 - Oprava bytu Nad Kaje...'!F37</f>
        <v>0</v>
      </c>
      <c r="BT96" s="103" t="s">
        <v>80</v>
      </c>
      <c r="BV96" s="103" t="s">
        <v>74</v>
      </c>
      <c r="BW96" s="103" t="s">
        <v>84</v>
      </c>
      <c r="BX96" s="103" t="s">
        <v>5</v>
      </c>
      <c r="CL96" s="103" t="s">
        <v>1</v>
      </c>
      <c r="CM96" s="103" t="s">
        <v>80</v>
      </c>
    </row>
    <row r="97" spans="1:91" s="7" customFormat="1" ht="16.5" customHeight="1">
      <c r="A97" s="93" t="s">
        <v>76</v>
      </c>
      <c r="B97" s="94"/>
      <c r="C97" s="95"/>
      <c r="D97" s="257" t="s">
        <v>85</v>
      </c>
      <c r="E97" s="257"/>
      <c r="F97" s="257"/>
      <c r="G97" s="257"/>
      <c r="H97" s="257"/>
      <c r="I97" s="96"/>
      <c r="J97" s="257" t="s">
        <v>86</v>
      </c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5">
        <f>'20 - VRN'!J30</f>
        <v>0</v>
      </c>
      <c r="AH97" s="256"/>
      <c r="AI97" s="256"/>
      <c r="AJ97" s="256"/>
      <c r="AK97" s="256"/>
      <c r="AL97" s="256"/>
      <c r="AM97" s="256"/>
      <c r="AN97" s="255">
        <f>SUM(AG97,AT97)</f>
        <v>0</v>
      </c>
      <c r="AO97" s="256"/>
      <c r="AP97" s="256"/>
      <c r="AQ97" s="97" t="s">
        <v>79</v>
      </c>
      <c r="AR97" s="98"/>
      <c r="AS97" s="104">
        <v>0</v>
      </c>
      <c r="AT97" s="105">
        <f>ROUND(SUM(AV97:AW97),2)</f>
        <v>0</v>
      </c>
      <c r="AU97" s="106">
        <f>'20 - VRN'!P121</f>
        <v>0</v>
      </c>
      <c r="AV97" s="105">
        <f>'20 - VRN'!J33</f>
        <v>0</v>
      </c>
      <c r="AW97" s="105">
        <f>'20 - VRN'!J34</f>
        <v>0</v>
      </c>
      <c r="AX97" s="105">
        <f>'20 - VRN'!J35</f>
        <v>0</v>
      </c>
      <c r="AY97" s="105">
        <f>'20 - VRN'!J36</f>
        <v>0</v>
      </c>
      <c r="AZ97" s="105">
        <f>'20 - VRN'!F33</f>
        <v>0</v>
      </c>
      <c r="BA97" s="105">
        <f>'20 - VRN'!F34</f>
        <v>0</v>
      </c>
      <c r="BB97" s="105">
        <f>'20 - VRN'!F35</f>
        <v>0</v>
      </c>
      <c r="BC97" s="105">
        <f>'20 - VRN'!F36</f>
        <v>0</v>
      </c>
      <c r="BD97" s="107">
        <f>'20 - VRN'!F37</f>
        <v>0</v>
      </c>
      <c r="BT97" s="103" t="s">
        <v>80</v>
      </c>
      <c r="BV97" s="103" t="s">
        <v>74</v>
      </c>
      <c r="BW97" s="103" t="s">
        <v>87</v>
      </c>
      <c r="BX97" s="103" t="s">
        <v>5</v>
      </c>
      <c r="CL97" s="103" t="s">
        <v>1</v>
      </c>
      <c r="CM97" s="103" t="s">
        <v>80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lWn+0x36CNAFCZi8hGBnck+Pn+xeJdH9FcHiEH8T6ym1Jc0pj7/CIz16iV/uMDCpX6NUu8pgwSjM6uLIz6L/lA==" saltValue="0O2Y0dMWUeOYsfsDDHgU0g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4 - Oprava bytu Nad Kaje...'!C2" display="/"/>
    <hyperlink ref="A96" location="'15 - Oprava bytu Nad Kaje...'!C2" display="/"/>
    <hyperlink ref="A97" location="'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81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80</v>
      </c>
    </row>
    <row r="4" spans="2:46" s="1" customFormat="1" ht="24.9" customHeight="1">
      <c r="B4" s="20"/>
      <c r="D4" s="110" t="s">
        <v>88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8" t="str">
        <f>'Rekapitulace stavby'!K6</f>
        <v>Oprava bytů MČ Praha 6</v>
      </c>
      <c r="F7" s="299"/>
      <c r="G7" s="299"/>
      <c r="H7" s="299"/>
      <c r="L7" s="20"/>
    </row>
    <row r="8" spans="1:31" s="2" customFormat="1" ht="12" customHeight="1">
      <c r="A8" s="34"/>
      <c r="B8" s="39"/>
      <c r="C8" s="34"/>
      <c r="D8" s="112" t="s">
        <v>89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0" t="s">
        <v>90</v>
      </c>
      <c r="F9" s="301"/>
      <c r="G9" s="301"/>
      <c r="H9" s="30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45393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2" t="str">
        <f>'Rekapitulace stavby'!E14</f>
        <v>Vyplň údaj</v>
      </c>
      <c r="F18" s="303"/>
      <c r="G18" s="303"/>
      <c r="H18" s="303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29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4" t="s">
        <v>1</v>
      </c>
      <c r="F27" s="304"/>
      <c r="G27" s="304"/>
      <c r="H27" s="30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ROUND(J132,2)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36</v>
      </c>
      <c r="E33" s="112" t="s">
        <v>37</v>
      </c>
      <c r="F33" s="123">
        <f>ROUND((SUM(BE132:BE358)),2)</f>
        <v>0</v>
      </c>
      <c r="G33" s="34"/>
      <c r="H33" s="34"/>
      <c r="I33" s="124">
        <v>0.21</v>
      </c>
      <c r="J33" s="123">
        <f>ROUND(((SUM(BE132:BE358))*I33),2)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38</v>
      </c>
      <c r="F34" s="123">
        <f>ROUND((SUM(BF132:BF358)),2)</f>
        <v>0</v>
      </c>
      <c r="G34" s="34"/>
      <c r="H34" s="34"/>
      <c r="I34" s="124">
        <v>0.12</v>
      </c>
      <c r="J34" s="123">
        <f>ROUND(((SUM(BF132:BF358))*I34),2)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39</v>
      </c>
      <c r="F35" s="123">
        <f>ROUND((SUM(BG132:BG358)),2)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40</v>
      </c>
      <c r="F36" s="123">
        <f>ROUND((SUM(BH132:BH358)),2)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41</v>
      </c>
      <c r="F37" s="123">
        <f>ROUND((SUM(BI132:BI358)),2)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91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6" t="str">
        <f>E7</f>
        <v>Oprava bytů MČ Praha 6</v>
      </c>
      <c r="F85" s="297"/>
      <c r="G85" s="297"/>
      <c r="H85" s="29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5" t="str">
        <f>E9</f>
        <v>14 - Oprava bytu Nad Kajetánkou 36, byt č. 14</v>
      </c>
      <c r="F87" s="295"/>
      <c r="G87" s="295"/>
      <c r="H87" s="29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45393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29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92</v>
      </c>
      <c r="D94" s="144"/>
      <c r="E94" s="144"/>
      <c r="F94" s="144"/>
      <c r="G94" s="144"/>
      <c r="H94" s="144"/>
      <c r="I94" s="144"/>
      <c r="J94" s="145" t="s">
        <v>93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5" customHeight="1">
      <c r="A96" s="34"/>
      <c r="B96" s="35"/>
      <c r="C96" s="146" t="s">
        <v>94</v>
      </c>
      <c r="D96" s="36"/>
      <c r="E96" s="36"/>
      <c r="F96" s="36"/>
      <c r="G96" s="36"/>
      <c r="H96" s="36"/>
      <c r="I96" s="36"/>
      <c r="J96" s="84">
        <f>J132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95</v>
      </c>
    </row>
    <row r="97" spans="2:12" s="9" customFormat="1" ht="24.9" customHeight="1">
      <c r="B97" s="147"/>
      <c r="C97" s="148"/>
      <c r="D97" s="149" t="s">
        <v>96</v>
      </c>
      <c r="E97" s="150"/>
      <c r="F97" s="150"/>
      <c r="G97" s="150"/>
      <c r="H97" s="150"/>
      <c r="I97" s="150"/>
      <c r="J97" s="151">
        <f>J133</f>
        <v>0</v>
      </c>
      <c r="K97" s="148"/>
      <c r="L97" s="152"/>
    </row>
    <row r="98" spans="2:12" s="10" customFormat="1" ht="19.95" customHeight="1">
      <c r="B98" s="153"/>
      <c r="C98" s="154"/>
      <c r="D98" s="155" t="s">
        <v>97</v>
      </c>
      <c r="E98" s="156"/>
      <c r="F98" s="156"/>
      <c r="G98" s="156"/>
      <c r="H98" s="156"/>
      <c r="I98" s="156"/>
      <c r="J98" s="157">
        <f>J134</f>
        <v>0</v>
      </c>
      <c r="K98" s="154"/>
      <c r="L98" s="158"/>
    </row>
    <row r="99" spans="2:12" s="10" customFormat="1" ht="19.95" customHeight="1">
      <c r="B99" s="153"/>
      <c r="C99" s="154"/>
      <c r="D99" s="155" t="s">
        <v>98</v>
      </c>
      <c r="E99" s="156"/>
      <c r="F99" s="156"/>
      <c r="G99" s="156"/>
      <c r="H99" s="156"/>
      <c r="I99" s="156"/>
      <c r="J99" s="157">
        <f>J138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99</v>
      </c>
      <c r="E100" s="156"/>
      <c r="F100" s="156"/>
      <c r="G100" s="156"/>
      <c r="H100" s="156"/>
      <c r="I100" s="156"/>
      <c r="J100" s="157">
        <f>J141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100</v>
      </c>
      <c r="E101" s="156"/>
      <c r="F101" s="156"/>
      <c r="G101" s="156"/>
      <c r="H101" s="156"/>
      <c r="I101" s="156"/>
      <c r="J101" s="157">
        <f>J149</f>
        <v>0</v>
      </c>
      <c r="K101" s="154"/>
      <c r="L101" s="158"/>
    </row>
    <row r="102" spans="2:12" s="9" customFormat="1" ht="24.9" customHeight="1">
      <c r="B102" s="147"/>
      <c r="C102" s="148"/>
      <c r="D102" s="149" t="s">
        <v>101</v>
      </c>
      <c r="E102" s="150"/>
      <c r="F102" s="150"/>
      <c r="G102" s="150"/>
      <c r="H102" s="150"/>
      <c r="I102" s="150"/>
      <c r="J102" s="151">
        <f>J152</f>
        <v>0</v>
      </c>
      <c r="K102" s="148"/>
      <c r="L102" s="152"/>
    </row>
    <row r="103" spans="2:12" s="10" customFormat="1" ht="19.95" customHeight="1">
      <c r="B103" s="153"/>
      <c r="C103" s="154"/>
      <c r="D103" s="155" t="s">
        <v>102</v>
      </c>
      <c r="E103" s="156"/>
      <c r="F103" s="156"/>
      <c r="G103" s="156"/>
      <c r="H103" s="156"/>
      <c r="I103" s="156"/>
      <c r="J103" s="157">
        <f>J153</f>
        <v>0</v>
      </c>
      <c r="K103" s="154"/>
      <c r="L103" s="158"/>
    </row>
    <row r="104" spans="2:12" s="10" customFormat="1" ht="19.95" customHeight="1">
      <c r="B104" s="153"/>
      <c r="C104" s="154"/>
      <c r="D104" s="155" t="s">
        <v>103</v>
      </c>
      <c r="E104" s="156"/>
      <c r="F104" s="156"/>
      <c r="G104" s="156"/>
      <c r="H104" s="156"/>
      <c r="I104" s="156"/>
      <c r="J104" s="157">
        <f>J155</f>
        <v>0</v>
      </c>
      <c r="K104" s="154"/>
      <c r="L104" s="158"/>
    </row>
    <row r="105" spans="2:12" s="10" customFormat="1" ht="19.95" customHeight="1">
      <c r="B105" s="153"/>
      <c r="C105" s="154"/>
      <c r="D105" s="155" t="s">
        <v>104</v>
      </c>
      <c r="E105" s="156"/>
      <c r="F105" s="156"/>
      <c r="G105" s="156"/>
      <c r="H105" s="156"/>
      <c r="I105" s="156"/>
      <c r="J105" s="157">
        <f>J157</f>
        <v>0</v>
      </c>
      <c r="K105" s="154"/>
      <c r="L105" s="158"/>
    </row>
    <row r="106" spans="2:12" s="10" customFormat="1" ht="19.95" customHeight="1">
      <c r="B106" s="153"/>
      <c r="C106" s="154"/>
      <c r="D106" s="155" t="s">
        <v>105</v>
      </c>
      <c r="E106" s="156"/>
      <c r="F106" s="156"/>
      <c r="G106" s="156"/>
      <c r="H106" s="156"/>
      <c r="I106" s="156"/>
      <c r="J106" s="157">
        <f>J197</f>
        <v>0</v>
      </c>
      <c r="K106" s="154"/>
      <c r="L106" s="158"/>
    </row>
    <row r="107" spans="2:12" s="10" customFormat="1" ht="19.95" customHeight="1">
      <c r="B107" s="153"/>
      <c r="C107" s="154"/>
      <c r="D107" s="155" t="s">
        <v>106</v>
      </c>
      <c r="E107" s="156"/>
      <c r="F107" s="156"/>
      <c r="G107" s="156"/>
      <c r="H107" s="156"/>
      <c r="I107" s="156"/>
      <c r="J107" s="157">
        <f>J202</f>
        <v>0</v>
      </c>
      <c r="K107" s="154"/>
      <c r="L107" s="158"/>
    </row>
    <row r="108" spans="2:12" s="10" customFormat="1" ht="19.95" customHeight="1">
      <c r="B108" s="153"/>
      <c r="C108" s="154"/>
      <c r="D108" s="155" t="s">
        <v>107</v>
      </c>
      <c r="E108" s="156"/>
      <c r="F108" s="156"/>
      <c r="G108" s="156"/>
      <c r="H108" s="156"/>
      <c r="I108" s="156"/>
      <c r="J108" s="157">
        <f>J241</f>
        <v>0</v>
      </c>
      <c r="K108" s="154"/>
      <c r="L108" s="158"/>
    </row>
    <row r="109" spans="2:12" s="10" customFormat="1" ht="19.95" customHeight="1">
      <c r="B109" s="153"/>
      <c r="C109" s="154"/>
      <c r="D109" s="155" t="s">
        <v>108</v>
      </c>
      <c r="E109" s="156"/>
      <c r="F109" s="156"/>
      <c r="G109" s="156"/>
      <c r="H109" s="156"/>
      <c r="I109" s="156"/>
      <c r="J109" s="157">
        <f>J259</f>
        <v>0</v>
      </c>
      <c r="K109" s="154"/>
      <c r="L109" s="158"/>
    </row>
    <row r="110" spans="2:12" s="10" customFormat="1" ht="19.95" customHeight="1">
      <c r="B110" s="153"/>
      <c r="C110" s="154"/>
      <c r="D110" s="155" t="s">
        <v>109</v>
      </c>
      <c r="E110" s="156"/>
      <c r="F110" s="156"/>
      <c r="G110" s="156"/>
      <c r="H110" s="156"/>
      <c r="I110" s="156"/>
      <c r="J110" s="157">
        <f>J275</f>
        <v>0</v>
      </c>
      <c r="K110" s="154"/>
      <c r="L110" s="158"/>
    </row>
    <row r="111" spans="2:12" s="10" customFormat="1" ht="19.95" customHeight="1">
      <c r="B111" s="153"/>
      <c r="C111" s="154"/>
      <c r="D111" s="155" t="s">
        <v>110</v>
      </c>
      <c r="E111" s="156"/>
      <c r="F111" s="156"/>
      <c r="G111" s="156"/>
      <c r="H111" s="156"/>
      <c r="I111" s="156"/>
      <c r="J111" s="157">
        <f>J285</f>
        <v>0</v>
      </c>
      <c r="K111" s="154"/>
      <c r="L111" s="158"/>
    </row>
    <row r="112" spans="2:12" s="10" customFormat="1" ht="19.95" customHeight="1">
      <c r="B112" s="153"/>
      <c r="C112" s="154"/>
      <c r="D112" s="155" t="s">
        <v>111</v>
      </c>
      <c r="E112" s="156"/>
      <c r="F112" s="156"/>
      <c r="G112" s="156"/>
      <c r="H112" s="156"/>
      <c r="I112" s="156"/>
      <c r="J112" s="157">
        <f>J318</f>
        <v>0</v>
      </c>
      <c r="K112" s="154"/>
      <c r="L112" s="158"/>
    </row>
    <row r="113" spans="1:31" s="2" customFormat="1" ht="21.7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" customHeight="1">
      <c r="A118" s="34"/>
      <c r="B118" s="56"/>
      <c r="C118" s="57"/>
      <c r="D118" s="57"/>
      <c r="E118" s="57"/>
      <c r="F118" s="57"/>
      <c r="G118" s="57"/>
      <c r="H118" s="57"/>
      <c r="I118" s="57"/>
      <c r="J118" s="57"/>
      <c r="K118" s="57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" customHeight="1">
      <c r="A119" s="34"/>
      <c r="B119" s="35"/>
      <c r="C119" s="23" t="s">
        <v>112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16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96" t="str">
        <f>E7</f>
        <v>Oprava bytů MČ Praha 6</v>
      </c>
      <c r="F122" s="297"/>
      <c r="G122" s="297"/>
      <c r="H122" s="297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89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65" t="str">
        <f>E9</f>
        <v>14 - Oprava bytu Nad Kajetánkou 36, byt č. 14</v>
      </c>
      <c r="F124" s="295"/>
      <c r="G124" s="295"/>
      <c r="H124" s="295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F12</f>
        <v xml:space="preserve"> </v>
      </c>
      <c r="G126" s="36"/>
      <c r="H126" s="36"/>
      <c r="I126" s="29" t="s">
        <v>22</v>
      </c>
      <c r="J126" s="66">
        <f>IF(J12="","",J12)</f>
        <v>45393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15" customHeight="1">
      <c r="A128" s="34"/>
      <c r="B128" s="35"/>
      <c r="C128" s="29" t="s">
        <v>23</v>
      </c>
      <c r="D128" s="36"/>
      <c r="E128" s="36"/>
      <c r="F128" s="27" t="str">
        <f>E15</f>
        <v xml:space="preserve"> </v>
      </c>
      <c r="G128" s="36"/>
      <c r="H128" s="36"/>
      <c r="I128" s="29" t="s">
        <v>28</v>
      </c>
      <c r="J128" s="32" t="str">
        <f>E21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15" customHeight="1">
      <c r="A129" s="34"/>
      <c r="B129" s="35"/>
      <c r="C129" s="29" t="s">
        <v>26</v>
      </c>
      <c r="D129" s="36"/>
      <c r="E129" s="36"/>
      <c r="F129" s="27" t="str">
        <f>IF(E18="","",E18)</f>
        <v>Vyplň údaj</v>
      </c>
      <c r="G129" s="36"/>
      <c r="H129" s="36"/>
      <c r="I129" s="29" t="s">
        <v>29</v>
      </c>
      <c r="J129" s="32" t="str">
        <f>E24</f>
        <v xml:space="preserve"> 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1" customFormat="1" ht="29.25" customHeight="1">
      <c r="A131" s="159"/>
      <c r="B131" s="160"/>
      <c r="C131" s="161" t="s">
        <v>113</v>
      </c>
      <c r="D131" s="162" t="s">
        <v>57</v>
      </c>
      <c r="E131" s="162" t="s">
        <v>53</v>
      </c>
      <c r="F131" s="162" t="s">
        <v>54</v>
      </c>
      <c r="G131" s="162" t="s">
        <v>114</v>
      </c>
      <c r="H131" s="162" t="s">
        <v>115</v>
      </c>
      <c r="I131" s="162" t="s">
        <v>116</v>
      </c>
      <c r="J131" s="163" t="s">
        <v>93</v>
      </c>
      <c r="K131" s="164" t="s">
        <v>117</v>
      </c>
      <c r="L131" s="165"/>
      <c r="M131" s="75" t="s">
        <v>1</v>
      </c>
      <c r="N131" s="76" t="s">
        <v>36</v>
      </c>
      <c r="O131" s="76" t="s">
        <v>118</v>
      </c>
      <c r="P131" s="76" t="s">
        <v>119</v>
      </c>
      <c r="Q131" s="76" t="s">
        <v>120</v>
      </c>
      <c r="R131" s="76" t="s">
        <v>121</v>
      </c>
      <c r="S131" s="76" t="s">
        <v>122</v>
      </c>
      <c r="T131" s="77" t="s">
        <v>123</v>
      </c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</row>
    <row r="132" spans="1:63" s="2" customFormat="1" ht="22.95" customHeight="1">
      <c r="A132" s="34"/>
      <c r="B132" s="35"/>
      <c r="C132" s="82" t="s">
        <v>124</v>
      </c>
      <c r="D132" s="36"/>
      <c r="E132" s="36"/>
      <c r="F132" s="36"/>
      <c r="G132" s="36"/>
      <c r="H132" s="36"/>
      <c r="I132" s="36"/>
      <c r="J132" s="166">
        <f>BK132</f>
        <v>0</v>
      </c>
      <c r="K132" s="36"/>
      <c r="L132" s="39"/>
      <c r="M132" s="78"/>
      <c r="N132" s="167"/>
      <c r="O132" s="79"/>
      <c r="P132" s="168">
        <f>P133+P152</f>
        <v>0</v>
      </c>
      <c r="Q132" s="79"/>
      <c r="R132" s="168">
        <f>R133+R152</f>
        <v>0.5383513099999999</v>
      </c>
      <c r="S132" s="79"/>
      <c r="T132" s="169">
        <f>T133+T152</f>
        <v>1.1215650000000001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71</v>
      </c>
      <c r="AU132" s="17" t="s">
        <v>95</v>
      </c>
      <c r="BK132" s="170">
        <f>BK133+BK152</f>
        <v>0</v>
      </c>
    </row>
    <row r="133" spans="2:63" s="12" customFormat="1" ht="25.95" customHeight="1">
      <c r="B133" s="171"/>
      <c r="C133" s="172"/>
      <c r="D133" s="173" t="s">
        <v>71</v>
      </c>
      <c r="E133" s="174" t="s">
        <v>125</v>
      </c>
      <c r="F133" s="174" t="s">
        <v>126</v>
      </c>
      <c r="G133" s="172"/>
      <c r="H133" s="172"/>
      <c r="I133" s="175"/>
      <c r="J133" s="176">
        <f>BK133</f>
        <v>0</v>
      </c>
      <c r="K133" s="172"/>
      <c r="L133" s="177"/>
      <c r="M133" s="178"/>
      <c r="N133" s="179"/>
      <c r="O133" s="179"/>
      <c r="P133" s="180">
        <f>P134+P138+P141+P149</f>
        <v>0</v>
      </c>
      <c r="Q133" s="179"/>
      <c r="R133" s="180">
        <f>R134+R138+R141+R149</f>
        <v>0.033999999999999996</v>
      </c>
      <c r="S133" s="179"/>
      <c r="T133" s="181">
        <f>T134+T138+T141+T149</f>
        <v>0.030239999999999996</v>
      </c>
      <c r="AR133" s="182" t="s">
        <v>80</v>
      </c>
      <c r="AT133" s="183" t="s">
        <v>71</v>
      </c>
      <c r="AU133" s="183" t="s">
        <v>72</v>
      </c>
      <c r="AY133" s="182" t="s">
        <v>127</v>
      </c>
      <c r="BK133" s="184">
        <f>BK134+BK138+BK141+BK149</f>
        <v>0</v>
      </c>
    </row>
    <row r="134" spans="2:63" s="12" customFormat="1" ht="22.95" customHeight="1">
      <c r="B134" s="171"/>
      <c r="C134" s="172"/>
      <c r="D134" s="173" t="s">
        <v>71</v>
      </c>
      <c r="E134" s="185" t="s">
        <v>128</v>
      </c>
      <c r="F134" s="185" t="s">
        <v>129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SUM(P135:P137)</f>
        <v>0</v>
      </c>
      <c r="Q134" s="179"/>
      <c r="R134" s="180">
        <f>SUM(R135:R137)</f>
        <v>0.033999999999999996</v>
      </c>
      <c r="S134" s="179"/>
      <c r="T134" s="181">
        <f>SUM(T135:T137)</f>
        <v>0</v>
      </c>
      <c r="AR134" s="182" t="s">
        <v>80</v>
      </c>
      <c r="AT134" s="183" t="s">
        <v>71</v>
      </c>
      <c r="AU134" s="183" t="s">
        <v>80</v>
      </c>
      <c r="AY134" s="182" t="s">
        <v>127</v>
      </c>
      <c r="BK134" s="184">
        <f>SUM(BK135:BK137)</f>
        <v>0</v>
      </c>
    </row>
    <row r="135" spans="1:65" s="2" customFormat="1" ht="24.15" customHeight="1">
      <c r="A135" s="34"/>
      <c r="B135" s="35"/>
      <c r="C135" s="187" t="s">
        <v>80</v>
      </c>
      <c r="D135" s="187" t="s">
        <v>130</v>
      </c>
      <c r="E135" s="188" t="s">
        <v>131</v>
      </c>
      <c r="F135" s="189" t="s">
        <v>132</v>
      </c>
      <c r="G135" s="190" t="s">
        <v>133</v>
      </c>
      <c r="H135" s="191">
        <v>10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38</v>
      </c>
      <c r="O135" s="71"/>
      <c r="P135" s="197">
        <f>O135*H135</f>
        <v>0</v>
      </c>
      <c r="Q135" s="197">
        <v>0.0034</v>
      </c>
      <c r="R135" s="197">
        <f>Q135*H135</f>
        <v>0.033999999999999996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134</v>
      </c>
      <c r="AT135" s="199" t="s">
        <v>130</v>
      </c>
      <c r="AU135" s="199" t="s">
        <v>135</v>
      </c>
      <c r="AY135" s="17" t="s">
        <v>127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135</v>
      </c>
      <c r="BK135" s="200">
        <f>ROUND(I135*H135,2)</f>
        <v>0</v>
      </c>
      <c r="BL135" s="17" t="s">
        <v>134</v>
      </c>
      <c r="BM135" s="199" t="s">
        <v>136</v>
      </c>
    </row>
    <row r="136" spans="2:51" s="13" customFormat="1" ht="12">
      <c r="B136" s="201"/>
      <c r="C136" s="202"/>
      <c r="D136" s="203" t="s">
        <v>137</v>
      </c>
      <c r="E136" s="204" t="s">
        <v>1</v>
      </c>
      <c r="F136" s="205" t="s">
        <v>138</v>
      </c>
      <c r="G136" s="202"/>
      <c r="H136" s="204" t="s">
        <v>1</v>
      </c>
      <c r="I136" s="206"/>
      <c r="J136" s="202"/>
      <c r="K136" s="202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137</v>
      </c>
      <c r="AU136" s="211" t="s">
        <v>135</v>
      </c>
      <c r="AV136" s="13" t="s">
        <v>80</v>
      </c>
      <c r="AW136" s="13" t="s">
        <v>30</v>
      </c>
      <c r="AX136" s="13" t="s">
        <v>72</v>
      </c>
      <c r="AY136" s="211" t="s">
        <v>127</v>
      </c>
    </row>
    <row r="137" spans="2:51" s="14" customFormat="1" ht="12">
      <c r="B137" s="212"/>
      <c r="C137" s="213"/>
      <c r="D137" s="203" t="s">
        <v>137</v>
      </c>
      <c r="E137" s="214" t="s">
        <v>1</v>
      </c>
      <c r="F137" s="215" t="s">
        <v>139</v>
      </c>
      <c r="G137" s="213"/>
      <c r="H137" s="216">
        <v>10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137</v>
      </c>
      <c r="AU137" s="222" t="s">
        <v>135</v>
      </c>
      <c r="AV137" s="14" t="s">
        <v>135</v>
      </c>
      <c r="AW137" s="14" t="s">
        <v>30</v>
      </c>
      <c r="AX137" s="14" t="s">
        <v>80</v>
      </c>
      <c r="AY137" s="222" t="s">
        <v>127</v>
      </c>
    </row>
    <row r="138" spans="2:63" s="12" customFormat="1" ht="22.95" customHeight="1">
      <c r="B138" s="171"/>
      <c r="C138" s="172"/>
      <c r="D138" s="173" t="s">
        <v>71</v>
      </c>
      <c r="E138" s="185" t="s">
        <v>140</v>
      </c>
      <c r="F138" s="185" t="s">
        <v>141</v>
      </c>
      <c r="G138" s="172"/>
      <c r="H138" s="172"/>
      <c r="I138" s="175"/>
      <c r="J138" s="186">
        <f>BK138</f>
        <v>0</v>
      </c>
      <c r="K138" s="172"/>
      <c r="L138" s="177"/>
      <c r="M138" s="178"/>
      <c r="N138" s="179"/>
      <c r="O138" s="179"/>
      <c r="P138" s="180">
        <f>SUM(P139:P140)</f>
        <v>0</v>
      </c>
      <c r="Q138" s="179"/>
      <c r="R138" s="180">
        <f>SUM(R139:R140)</f>
        <v>0</v>
      </c>
      <c r="S138" s="179"/>
      <c r="T138" s="181">
        <f>SUM(T139:T140)</f>
        <v>0.030239999999999996</v>
      </c>
      <c r="AR138" s="182" t="s">
        <v>80</v>
      </c>
      <c r="AT138" s="183" t="s">
        <v>71</v>
      </c>
      <c r="AU138" s="183" t="s">
        <v>80</v>
      </c>
      <c r="AY138" s="182" t="s">
        <v>127</v>
      </c>
      <c r="BK138" s="184">
        <f>SUM(BK139:BK140)</f>
        <v>0</v>
      </c>
    </row>
    <row r="139" spans="1:65" s="2" customFormat="1" ht="16.5" customHeight="1">
      <c r="A139" s="34"/>
      <c r="B139" s="35"/>
      <c r="C139" s="187" t="s">
        <v>135</v>
      </c>
      <c r="D139" s="187" t="s">
        <v>130</v>
      </c>
      <c r="E139" s="188" t="s">
        <v>142</v>
      </c>
      <c r="F139" s="189" t="s">
        <v>143</v>
      </c>
      <c r="G139" s="190" t="s">
        <v>144</v>
      </c>
      <c r="H139" s="191">
        <v>3.36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38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0.009</v>
      </c>
      <c r="T139" s="198">
        <f>S139*H139</f>
        <v>0.030239999999999996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134</v>
      </c>
      <c r="AT139" s="199" t="s">
        <v>130</v>
      </c>
      <c r="AU139" s="199" t="s">
        <v>135</v>
      </c>
      <c r="AY139" s="17" t="s">
        <v>127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135</v>
      </c>
      <c r="BK139" s="200">
        <f>ROUND(I139*H139,2)</f>
        <v>0</v>
      </c>
      <c r="BL139" s="17" t="s">
        <v>134</v>
      </c>
      <c r="BM139" s="199" t="s">
        <v>145</v>
      </c>
    </row>
    <row r="140" spans="2:51" s="14" customFormat="1" ht="12">
      <c r="B140" s="212"/>
      <c r="C140" s="213"/>
      <c r="D140" s="203" t="s">
        <v>137</v>
      </c>
      <c r="E140" s="214" t="s">
        <v>1</v>
      </c>
      <c r="F140" s="215" t="s">
        <v>146</v>
      </c>
      <c r="G140" s="213"/>
      <c r="H140" s="216">
        <v>3.3600000000000003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137</v>
      </c>
      <c r="AU140" s="222" t="s">
        <v>135</v>
      </c>
      <c r="AV140" s="14" t="s">
        <v>135</v>
      </c>
      <c r="AW140" s="14" t="s">
        <v>30</v>
      </c>
      <c r="AX140" s="14" t="s">
        <v>80</v>
      </c>
      <c r="AY140" s="222" t="s">
        <v>127</v>
      </c>
    </row>
    <row r="141" spans="2:63" s="12" customFormat="1" ht="22.95" customHeight="1">
      <c r="B141" s="171"/>
      <c r="C141" s="172"/>
      <c r="D141" s="173" t="s">
        <v>71</v>
      </c>
      <c r="E141" s="185" t="s">
        <v>147</v>
      </c>
      <c r="F141" s="185" t="s">
        <v>148</v>
      </c>
      <c r="G141" s="172"/>
      <c r="H141" s="172"/>
      <c r="I141" s="175"/>
      <c r="J141" s="186">
        <f>BK141</f>
        <v>0</v>
      </c>
      <c r="K141" s="172"/>
      <c r="L141" s="177"/>
      <c r="M141" s="178"/>
      <c r="N141" s="179"/>
      <c r="O141" s="179"/>
      <c r="P141" s="180">
        <f>SUM(P142:P148)</f>
        <v>0</v>
      </c>
      <c r="Q141" s="179"/>
      <c r="R141" s="180">
        <f>SUM(R142:R148)</f>
        <v>0</v>
      </c>
      <c r="S141" s="179"/>
      <c r="T141" s="181">
        <f>SUM(T142:T148)</f>
        <v>0</v>
      </c>
      <c r="AR141" s="182" t="s">
        <v>80</v>
      </c>
      <c r="AT141" s="183" t="s">
        <v>71</v>
      </c>
      <c r="AU141" s="183" t="s">
        <v>80</v>
      </c>
      <c r="AY141" s="182" t="s">
        <v>127</v>
      </c>
      <c r="BK141" s="184">
        <f>SUM(BK142:BK148)</f>
        <v>0</v>
      </c>
    </row>
    <row r="142" spans="1:65" s="2" customFormat="1" ht="24.15" customHeight="1">
      <c r="A142" s="34"/>
      <c r="B142" s="35"/>
      <c r="C142" s="187" t="s">
        <v>149</v>
      </c>
      <c r="D142" s="187" t="s">
        <v>130</v>
      </c>
      <c r="E142" s="188" t="s">
        <v>150</v>
      </c>
      <c r="F142" s="189" t="s">
        <v>151</v>
      </c>
      <c r="G142" s="190" t="s">
        <v>152</v>
      </c>
      <c r="H142" s="191">
        <v>1.122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38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134</v>
      </c>
      <c r="AT142" s="199" t="s">
        <v>130</v>
      </c>
      <c r="AU142" s="199" t="s">
        <v>135</v>
      </c>
      <c r="AY142" s="17" t="s">
        <v>127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135</v>
      </c>
      <c r="BK142" s="200">
        <f>ROUND(I142*H142,2)</f>
        <v>0</v>
      </c>
      <c r="BL142" s="17" t="s">
        <v>134</v>
      </c>
      <c r="BM142" s="199" t="s">
        <v>153</v>
      </c>
    </row>
    <row r="143" spans="1:65" s="2" customFormat="1" ht="33" customHeight="1">
      <c r="A143" s="34"/>
      <c r="B143" s="35"/>
      <c r="C143" s="187" t="s">
        <v>134</v>
      </c>
      <c r="D143" s="187" t="s">
        <v>130</v>
      </c>
      <c r="E143" s="188" t="s">
        <v>154</v>
      </c>
      <c r="F143" s="189" t="s">
        <v>155</v>
      </c>
      <c r="G143" s="190" t="s">
        <v>152</v>
      </c>
      <c r="H143" s="191">
        <v>2.244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38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134</v>
      </c>
      <c r="AT143" s="199" t="s">
        <v>130</v>
      </c>
      <c r="AU143" s="199" t="s">
        <v>135</v>
      </c>
      <c r="AY143" s="17" t="s">
        <v>127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135</v>
      </c>
      <c r="BK143" s="200">
        <f>ROUND(I143*H143,2)</f>
        <v>0</v>
      </c>
      <c r="BL143" s="17" t="s">
        <v>134</v>
      </c>
      <c r="BM143" s="199" t="s">
        <v>156</v>
      </c>
    </row>
    <row r="144" spans="2:51" s="14" customFormat="1" ht="12">
      <c r="B144" s="212"/>
      <c r="C144" s="213"/>
      <c r="D144" s="203" t="s">
        <v>137</v>
      </c>
      <c r="E144" s="213"/>
      <c r="F144" s="215" t="s">
        <v>157</v>
      </c>
      <c r="G144" s="213"/>
      <c r="H144" s="216">
        <v>2.244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137</v>
      </c>
      <c r="AU144" s="222" t="s">
        <v>135</v>
      </c>
      <c r="AV144" s="14" t="s">
        <v>135</v>
      </c>
      <c r="AW144" s="14" t="s">
        <v>4</v>
      </c>
      <c r="AX144" s="14" t="s">
        <v>80</v>
      </c>
      <c r="AY144" s="222" t="s">
        <v>127</v>
      </c>
    </row>
    <row r="145" spans="1:65" s="2" customFormat="1" ht="24.15" customHeight="1">
      <c r="A145" s="34"/>
      <c r="B145" s="35"/>
      <c r="C145" s="187" t="s">
        <v>158</v>
      </c>
      <c r="D145" s="187" t="s">
        <v>130</v>
      </c>
      <c r="E145" s="188" t="s">
        <v>159</v>
      </c>
      <c r="F145" s="189" t="s">
        <v>160</v>
      </c>
      <c r="G145" s="190" t="s">
        <v>152</v>
      </c>
      <c r="H145" s="191">
        <v>1.122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38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134</v>
      </c>
      <c r="AT145" s="199" t="s">
        <v>130</v>
      </c>
      <c r="AU145" s="199" t="s">
        <v>135</v>
      </c>
      <c r="AY145" s="17" t="s">
        <v>127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135</v>
      </c>
      <c r="BK145" s="200">
        <f>ROUND(I145*H145,2)</f>
        <v>0</v>
      </c>
      <c r="BL145" s="17" t="s">
        <v>134</v>
      </c>
      <c r="BM145" s="199" t="s">
        <v>161</v>
      </c>
    </row>
    <row r="146" spans="1:65" s="2" customFormat="1" ht="24.15" customHeight="1">
      <c r="A146" s="34"/>
      <c r="B146" s="35"/>
      <c r="C146" s="187" t="s">
        <v>128</v>
      </c>
      <c r="D146" s="187" t="s">
        <v>130</v>
      </c>
      <c r="E146" s="188" t="s">
        <v>162</v>
      </c>
      <c r="F146" s="189" t="s">
        <v>163</v>
      </c>
      <c r="G146" s="190" t="s">
        <v>152</v>
      </c>
      <c r="H146" s="191">
        <v>21.318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38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134</v>
      </c>
      <c r="AT146" s="199" t="s">
        <v>130</v>
      </c>
      <c r="AU146" s="199" t="s">
        <v>135</v>
      </c>
      <c r="AY146" s="17" t="s">
        <v>127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135</v>
      </c>
      <c r="BK146" s="200">
        <f>ROUND(I146*H146,2)</f>
        <v>0</v>
      </c>
      <c r="BL146" s="17" t="s">
        <v>134</v>
      </c>
      <c r="BM146" s="199" t="s">
        <v>164</v>
      </c>
    </row>
    <row r="147" spans="2:51" s="14" customFormat="1" ht="12">
      <c r="B147" s="212"/>
      <c r="C147" s="213"/>
      <c r="D147" s="203" t="s">
        <v>137</v>
      </c>
      <c r="E147" s="213"/>
      <c r="F147" s="215" t="s">
        <v>165</v>
      </c>
      <c r="G147" s="213"/>
      <c r="H147" s="216">
        <v>21.318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137</v>
      </c>
      <c r="AU147" s="222" t="s">
        <v>135</v>
      </c>
      <c r="AV147" s="14" t="s">
        <v>135</v>
      </c>
      <c r="AW147" s="14" t="s">
        <v>4</v>
      </c>
      <c r="AX147" s="14" t="s">
        <v>80</v>
      </c>
      <c r="AY147" s="222" t="s">
        <v>127</v>
      </c>
    </row>
    <row r="148" spans="1:65" s="2" customFormat="1" ht="33" customHeight="1">
      <c r="A148" s="34"/>
      <c r="B148" s="35"/>
      <c r="C148" s="187" t="s">
        <v>166</v>
      </c>
      <c r="D148" s="187" t="s">
        <v>130</v>
      </c>
      <c r="E148" s="188" t="s">
        <v>167</v>
      </c>
      <c r="F148" s="189" t="s">
        <v>168</v>
      </c>
      <c r="G148" s="190" t="s">
        <v>152</v>
      </c>
      <c r="H148" s="191">
        <v>1.122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38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134</v>
      </c>
      <c r="AT148" s="199" t="s">
        <v>130</v>
      </c>
      <c r="AU148" s="199" t="s">
        <v>135</v>
      </c>
      <c r="AY148" s="17" t="s">
        <v>127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135</v>
      </c>
      <c r="BK148" s="200">
        <f>ROUND(I148*H148,2)</f>
        <v>0</v>
      </c>
      <c r="BL148" s="17" t="s">
        <v>134</v>
      </c>
      <c r="BM148" s="199" t="s">
        <v>169</v>
      </c>
    </row>
    <row r="149" spans="2:63" s="12" customFormat="1" ht="22.95" customHeight="1">
      <c r="B149" s="171"/>
      <c r="C149" s="172"/>
      <c r="D149" s="173" t="s">
        <v>71</v>
      </c>
      <c r="E149" s="185" t="s">
        <v>170</v>
      </c>
      <c r="F149" s="185" t="s">
        <v>171</v>
      </c>
      <c r="G149" s="172"/>
      <c r="H149" s="172"/>
      <c r="I149" s="175"/>
      <c r="J149" s="186">
        <f>BK149</f>
        <v>0</v>
      </c>
      <c r="K149" s="172"/>
      <c r="L149" s="177"/>
      <c r="M149" s="178"/>
      <c r="N149" s="179"/>
      <c r="O149" s="179"/>
      <c r="P149" s="180">
        <f>SUM(P150:P151)</f>
        <v>0</v>
      </c>
      <c r="Q149" s="179"/>
      <c r="R149" s="180">
        <f>SUM(R150:R151)</f>
        <v>0</v>
      </c>
      <c r="S149" s="179"/>
      <c r="T149" s="181">
        <f>SUM(T150:T151)</f>
        <v>0</v>
      </c>
      <c r="AR149" s="182" t="s">
        <v>80</v>
      </c>
      <c r="AT149" s="183" t="s">
        <v>71</v>
      </c>
      <c r="AU149" s="183" t="s">
        <v>80</v>
      </c>
      <c r="AY149" s="182" t="s">
        <v>127</v>
      </c>
      <c r="BK149" s="184">
        <f>SUM(BK150:BK151)</f>
        <v>0</v>
      </c>
    </row>
    <row r="150" spans="1:65" s="2" customFormat="1" ht="24.15" customHeight="1">
      <c r="A150" s="34"/>
      <c r="B150" s="35"/>
      <c r="C150" s="187" t="s">
        <v>172</v>
      </c>
      <c r="D150" s="187" t="s">
        <v>130</v>
      </c>
      <c r="E150" s="188" t="s">
        <v>173</v>
      </c>
      <c r="F150" s="189" t="s">
        <v>174</v>
      </c>
      <c r="G150" s="190" t="s">
        <v>152</v>
      </c>
      <c r="H150" s="191">
        <v>0.034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38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134</v>
      </c>
      <c r="AT150" s="199" t="s">
        <v>130</v>
      </c>
      <c r="AU150" s="199" t="s">
        <v>135</v>
      </c>
      <c r="AY150" s="17" t="s">
        <v>127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135</v>
      </c>
      <c r="BK150" s="200">
        <f>ROUND(I150*H150,2)</f>
        <v>0</v>
      </c>
      <c r="BL150" s="17" t="s">
        <v>134</v>
      </c>
      <c r="BM150" s="199" t="s">
        <v>175</v>
      </c>
    </row>
    <row r="151" spans="1:65" s="2" customFormat="1" ht="24.15" customHeight="1">
      <c r="A151" s="34"/>
      <c r="B151" s="35"/>
      <c r="C151" s="187" t="s">
        <v>140</v>
      </c>
      <c r="D151" s="187" t="s">
        <v>130</v>
      </c>
      <c r="E151" s="188" t="s">
        <v>176</v>
      </c>
      <c r="F151" s="189" t="s">
        <v>177</v>
      </c>
      <c r="G151" s="190" t="s">
        <v>152</v>
      </c>
      <c r="H151" s="191">
        <v>0.034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38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134</v>
      </c>
      <c r="AT151" s="199" t="s">
        <v>130</v>
      </c>
      <c r="AU151" s="199" t="s">
        <v>135</v>
      </c>
      <c r="AY151" s="17" t="s">
        <v>127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135</v>
      </c>
      <c r="BK151" s="200">
        <f>ROUND(I151*H151,2)</f>
        <v>0</v>
      </c>
      <c r="BL151" s="17" t="s">
        <v>134</v>
      </c>
      <c r="BM151" s="199" t="s">
        <v>178</v>
      </c>
    </row>
    <row r="152" spans="2:63" s="12" customFormat="1" ht="25.95" customHeight="1">
      <c r="B152" s="171"/>
      <c r="C152" s="172"/>
      <c r="D152" s="173" t="s">
        <v>71</v>
      </c>
      <c r="E152" s="174" t="s">
        <v>179</v>
      </c>
      <c r="F152" s="174" t="s">
        <v>180</v>
      </c>
      <c r="G152" s="172"/>
      <c r="H152" s="172"/>
      <c r="I152" s="175"/>
      <c r="J152" s="176">
        <f>BK152</f>
        <v>0</v>
      </c>
      <c r="K152" s="172"/>
      <c r="L152" s="177"/>
      <c r="M152" s="178"/>
      <c r="N152" s="179"/>
      <c r="O152" s="179"/>
      <c r="P152" s="180">
        <f>P153+P155+P157+P197+P202+P241+P259+P275+P285+P318</f>
        <v>0</v>
      </c>
      <c r="Q152" s="179"/>
      <c r="R152" s="180">
        <f>R153+R155+R157+R197+R202+R241+R259+R275+R285+R318</f>
        <v>0.5043513099999999</v>
      </c>
      <c r="S152" s="179"/>
      <c r="T152" s="181">
        <f>T153+T155+T157+T197+T202+T241+T259+T275+T285+T318</f>
        <v>1.091325</v>
      </c>
      <c r="AR152" s="182" t="s">
        <v>135</v>
      </c>
      <c r="AT152" s="183" t="s">
        <v>71</v>
      </c>
      <c r="AU152" s="183" t="s">
        <v>72</v>
      </c>
      <c r="AY152" s="182" t="s">
        <v>127</v>
      </c>
      <c r="BK152" s="184">
        <f>BK153+BK155+BK157+BK197+BK202+BK241+BK259+BK275+BK285+BK318</f>
        <v>0</v>
      </c>
    </row>
    <row r="153" spans="2:63" s="12" customFormat="1" ht="22.95" customHeight="1">
      <c r="B153" s="171"/>
      <c r="C153" s="172"/>
      <c r="D153" s="173" t="s">
        <v>71</v>
      </c>
      <c r="E153" s="185" t="s">
        <v>181</v>
      </c>
      <c r="F153" s="185" t="s">
        <v>182</v>
      </c>
      <c r="G153" s="172"/>
      <c r="H153" s="172"/>
      <c r="I153" s="175"/>
      <c r="J153" s="186">
        <f>BK153</f>
        <v>0</v>
      </c>
      <c r="K153" s="172"/>
      <c r="L153" s="177"/>
      <c r="M153" s="178"/>
      <c r="N153" s="179"/>
      <c r="O153" s="179"/>
      <c r="P153" s="180">
        <f>P154</f>
        <v>0</v>
      </c>
      <c r="Q153" s="179"/>
      <c r="R153" s="180">
        <f>R154</f>
        <v>0</v>
      </c>
      <c r="S153" s="179"/>
      <c r="T153" s="181">
        <f>T154</f>
        <v>0</v>
      </c>
      <c r="AR153" s="182" t="s">
        <v>135</v>
      </c>
      <c r="AT153" s="183" t="s">
        <v>71</v>
      </c>
      <c r="AU153" s="183" t="s">
        <v>80</v>
      </c>
      <c r="AY153" s="182" t="s">
        <v>127</v>
      </c>
      <c r="BK153" s="184">
        <f>BK154</f>
        <v>0</v>
      </c>
    </row>
    <row r="154" spans="1:65" s="2" customFormat="1" ht="16.5" customHeight="1">
      <c r="A154" s="34"/>
      <c r="B154" s="35"/>
      <c r="C154" s="187" t="s">
        <v>139</v>
      </c>
      <c r="D154" s="187" t="s">
        <v>130</v>
      </c>
      <c r="E154" s="188" t="s">
        <v>183</v>
      </c>
      <c r="F154" s="189" t="s">
        <v>184</v>
      </c>
      <c r="G154" s="190" t="s">
        <v>133</v>
      </c>
      <c r="H154" s="191">
        <v>1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38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185</v>
      </c>
      <c r="AT154" s="199" t="s">
        <v>130</v>
      </c>
      <c r="AU154" s="199" t="s">
        <v>135</v>
      </c>
      <c r="AY154" s="17" t="s">
        <v>127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135</v>
      </c>
      <c r="BK154" s="200">
        <f>ROUND(I154*H154,2)</f>
        <v>0</v>
      </c>
      <c r="BL154" s="17" t="s">
        <v>185</v>
      </c>
      <c r="BM154" s="199" t="s">
        <v>186</v>
      </c>
    </row>
    <row r="155" spans="2:63" s="12" customFormat="1" ht="22.95" customHeight="1">
      <c r="B155" s="171"/>
      <c r="C155" s="172"/>
      <c r="D155" s="173" t="s">
        <v>71</v>
      </c>
      <c r="E155" s="185" t="s">
        <v>187</v>
      </c>
      <c r="F155" s="185" t="s">
        <v>188</v>
      </c>
      <c r="G155" s="172"/>
      <c r="H155" s="172"/>
      <c r="I155" s="175"/>
      <c r="J155" s="186">
        <f>BK155</f>
        <v>0</v>
      </c>
      <c r="K155" s="172"/>
      <c r="L155" s="177"/>
      <c r="M155" s="178"/>
      <c r="N155" s="179"/>
      <c r="O155" s="179"/>
      <c r="P155" s="180">
        <f>P156</f>
        <v>0</v>
      </c>
      <c r="Q155" s="179"/>
      <c r="R155" s="180">
        <f>R156</f>
        <v>0</v>
      </c>
      <c r="S155" s="179"/>
      <c r="T155" s="181">
        <f>T156</f>
        <v>0</v>
      </c>
      <c r="AR155" s="182" t="s">
        <v>135</v>
      </c>
      <c r="AT155" s="183" t="s">
        <v>71</v>
      </c>
      <c r="AU155" s="183" t="s">
        <v>80</v>
      </c>
      <c r="AY155" s="182" t="s">
        <v>127</v>
      </c>
      <c r="BK155" s="184">
        <f>BK156</f>
        <v>0</v>
      </c>
    </row>
    <row r="156" spans="1:65" s="2" customFormat="1" ht="24.15" customHeight="1">
      <c r="A156" s="34"/>
      <c r="B156" s="35"/>
      <c r="C156" s="187" t="s">
        <v>189</v>
      </c>
      <c r="D156" s="187" t="s">
        <v>130</v>
      </c>
      <c r="E156" s="188" t="s">
        <v>190</v>
      </c>
      <c r="F156" s="189" t="s">
        <v>191</v>
      </c>
      <c r="G156" s="190" t="s">
        <v>133</v>
      </c>
      <c r="H156" s="191">
        <v>2</v>
      </c>
      <c r="I156" s="192"/>
      <c r="J156" s="193">
        <f>ROUND(I156*H156,2)</f>
        <v>0</v>
      </c>
      <c r="K156" s="194"/>
      <c r="L156" s="39"/>
      <c r="M156" s="195" t="s">
        <v>1</v>
      </c>
      <c r="N156" s="196" t="s">
        <v>38</v>
      </c>
      <c r="O156" s="71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185</v>
      </c>
      <c r="AT156" s="199" t="s">
        <v>130</v>
      </c>
      <c r="AU156" s="199" t="s">
        <v>135</v>
      </c>
      <c r="AY156" s="17" t="s">
        <v>127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135</v>
      </c>
      <c r="BK156" s="200">
        <f>ROUND(I156*H156,2)</f>
        <v>0</v>
      </c>
      <c r="BL156" s="17" t="s">
        <v>185</v>
      </c>
      <c r="BM156" s="199" t="s">
        <v>192</v>
      </c>
    </row>
    <row r="157" spans="2:63" s="12" customFormat="1" ht="22.95" customHeight="1">
      <c r="B157" s="171"/>
      <c r="C157" s="172"/>
      <c r="D157" s="173" t="s">
        <v>71</v>
      </c>
      <c r="E157" s="185" t="s">
        <v>193</v>
      </c>
      <c r="F157" s="185" t="s">
        <v>194</v>
      </c>
      <c r="G157" s="172"/>
      <c r="H157" s="172"/>
      <c r="I157" s="175"/>
      <c r="J157" s="186">
        <f>BK157</f>
        <v>0</v>
      </c>
      <c r="K157" s="172"/>
      <c r="L157" s="177"/>
      <c r="M157" s="178"/>
      <c r="N157" s="179"/>
      <c r="O157" s="179"/>
      <c r="P157" s="180">
        <f>SUM(P158:P196)</f>
        <v>0</v>
      </c>
      <c r="Q157" s="179"/>
      <c r="R157" s="180">
        <f>SUM(R158:R196)</f>
        <v>0.03133</v>
      </c>
      <c r="S157" s="179"/>
      <c r="T157" s="181">
        <f>SUM(T158:T196)</f>
        <v>0.11612</v>
      </c>
      <c r="AR157" s="182" t="s">
        <v>135</v>
      </c>
      <c r="AT157" s="183" t="s">
        <v>71</v>
      </c>
      <c r="AU157" s="183" t="s">
        <v>80</v>
      </c>
      <c r="AY157" s="182" t="s">
        <v>127</v>
      </c>
      <c r="BK157" s="184">
        <f>SUM(BK158:BK196)</f>
        <v>0</v>
      </c>
    </row>
    <row r="158" spans="1:65" s="2" customFormat="1" ht="16.5" customHeight="1">
      <c r="A158" s="34"/>
      <c r="B158" s="35"/>
      <c r="C158" s="187" t="s">
        <v>8</v>
      </c>
      <c r="D158" s="187" t="s">
        <v>130</v>
      </c>
      <c r="E158" s="188" t="s">
        <v>195</v>
      </c>
      <c r="F158" s="189" t="s">
        <v>196</v>
      </c>
      <c r="G158" s="190" t="s">
        <v>197</v>
      </c>
      <c r="H158" s="191">
        <v>1</v>
      </c>
      <c r="I158" s="192"/>
      <c r="J158" s="193">
        <f aca="true" t="shared" si="0" ref="J158:J167">ROUND(I158*H158,2)</f>
        <v>0</v>
      </c>
      <c r="K158" s="194"/>
      <c r="L158" s="39"/>
      <c r="M158" s="195" t="s">
        <v>1</v>
      </c>
      <c r="N158" s="196" t="s">
        <v>38</v>
      </c>
      <c r="O158" s="71"/>
      <c r="P158" s="197">
        <f aca="true" t="shared" si="1" ref="P158:P167">O158*H158</f>
        <v>0</v>
      </c>
      <c r="Q158" s="197">
        <v>0</v>
      </c>
      <c r="R158" s="197">
        <f aca="true" t="shared" si="2" ref="R158:R167">Q158*H158</f>
        <v>0</v>
      </c>
      <c r="S158" s="197">
        <v>0.0342</v>
      </c>
      <c r="T158" s="198">
        <f aca="true" t="shared" si="3" ref="T158:T167">S158*H158</f>
        <v>0.0342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185</v>
      </c>
      <c r="AT158" s="199" t="s">
        <v>130</v>
      </c>
      <c r="AU158" s="199" t="s">
        <v>135</v>
      </c>
      <c r="AY158" s="17" t="s">
        <v>127</v>
      </c>
      <c r="BE158" s="200">
        <f aca="true" t="shared" si="4" ref="BE158:BE167">IF(N158="základní",J158,0)</f>
        <v>0</v>
      </c>
      <c r="BF158" s="200">
        <f aca="true" t="shared" si="5" ref="BF158:BF167">IF(N158="snížená",J158,0)</f>
        <v>0</v>
      </c>
      <c r="BG158" s="200">
        <f aca="true" t="shared" si="6" ref="BG158:BG167">IF(N158="zákl. přenesená",J158,0)</f>
        <v>0</v>
      </c>
      <c r="BH158" s="200">
        <f aca="true" t="shared" si="7" ref="BH158:BH167">IF(N158="sníž. přenesená",J158,0)</f>
        <v>0</v>
      </c>
      <c r="BI158" s="200">
        <f aca="true" t="shared" si="8" ref="BI158:BI167">IF(N158="nulová",J158,0)</f>
        <v>0</v>
      </c>
      <c r="BJ158" s="17" t="s">
        <v>135</v>
      </c>
      <c r="BK158" s="200">
        <f aca="true" t="shared" si="9" ref="BK158:BK167">ROUND(I158*H158,2)</f>
        <v>0</v>
      </c>
      <c r="BL158" s="17" t="s">
        <v>185</v>
      </c>
      <c r="BM158" s="199" t="s">
        <v>198</v>
      </c>
    </row>
    <row r="159" spans="1:65" s="2" customFormat="1" ht="16.5" customHeight="1">
      <c r="A159" s="34"/>
      <c r="B159" s="35"/>
      <c r="C159" s="187" t="s">
        <v>199</v>
      </c>
      <c r="D159" s="187" t="s">
        <v>130</v>
      </c>
      <c r="E159" s="188" t="s">
        <v>200</v>
      </c>
      <c r="F159" s="189" t="s">
        <v>201</v>
      </c>
      <c r="G159" s="190" t="s">
        <v>133</v>
      </c>
      <c r="H159" s="191">
        <v>1</v>
      </c>
      <c r="I159" s="192"/>
      <c r="J159" s="193">
        <f t="shared" si="0"/>
        <v>0</v>
      </c>
      <c r="K159" s="194"/>
      <c r="L159" s="39"/>
      <c r="M159" s="195" t="s">
        <v>1</v>
      </c>
      <c r="N159" s="196" t="s">
        <v>38</v>
      </c>
      <c r="O159" s="71"/>
      <c r="P159" s="197">
        <f t="shared" si="1"/>
        <v>0</v>
      </c>
      <c r="Q159" s="197">
        <v>0</v>
      </c>
      <c r="R159" s="197">
        <f t="shared" si="2"/>
        <v>0</v>
      </c>
      <c r="S159" s="197">
        <v>0</v>
      </c>
      <c r="T159" s="198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185</v>
      </c>
      <c r="AT159" s="199" t="s">
        <v>130</v>
      </c>
      <c r="AU159" s="199" t="s">
        <v>135</v>
      </c>
      <c r="AY159" s="17" t="s">
        <v>127</v>
      </c>
      <c r="BE159" s="200">
        <f t="shared" si="4"/>
        <v>0</v>
      </c>
      <c r="BF159" s="200">
        <f t="shared" si="5"/>
        <v>0</v>
      </c>
      <c r="BG159" s="200">
        <f t="shared" si="6"/>
        <v>0</v>
      </c>
      <c r="BH159" s="200">
        <f t="shared" si="7"/>
        <v>0</v>
      </c>
      <c r="BI159" s="200">
        <f t="shared" si="8"/>
        <v>0</v>
      </c>
      <c r="BJ159" s="17" t="s">
        <v>135</v>
      </c>
      <c r="BK159" s="200">
        <f t="shared" si="9"/>
        <v>0</v>
      </c>
      <c r="BL159" s="17" t="s">
        <v>185</v>
      </c>
      <c r="BM159" s="199" t="s">
        <v>202</v>
      </c>
    </row>
    <row r="160" spans="1:65" s="2" customFormat="1" ht="16.5" customHeight="1">
      <c r="A160" s="34"/>
      <c r="B160" s="35"/>
      <c r="C160" s="223" t="s">
        <v>77</v>
      </c>
      <c r="D160" s="223" t="s">
        <v>203</v>
      </c>
      <c r="E160" s="224" t="s">
        <v>204</v>
      </c>
      <c r="F160" s="225" t="s">
        <v>205</v>
      </c>
      <c r="G160" s="226" t="s">
        <v>133</v>
      </c>
      <c r="H160" s="227">
        <v>1</v>
      </c>
      <c r="I160" s="228"/>
      <c r="J160" s="229">
        <f t="shared" si="0"/>
        <v>0</v>
      </c>
      <c r="K160" s="230"/>
      <c r="L160" s="231"/>
      <c r="M160" s="232" t="s">
        <v>1</v>
      </c>
      <c r="N160" s="233" t="s">
        <v>38</v>
      </c>
      <c r="O160" s="71"/>
      <c r="P160" s="197">
        <f t="shared" si="1"/>
        <v>0</v>
      </c>
      <c r="Q160" s="197">
        <v>0.00125</v>
      </c>
      <c r="R160" s="197">
        <f t="shared" si="2"/>
        <v>0.00125</v>
      </c>
      <c r="S160" s="197">
        <v>0</v>
      </c>
      <c r="T160" s="198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206</v>
      </c>
      <c r="AT160" s="199" t="s">
        <v>203</v>
      </c>
      <c r="AU160" s="199" t="s">
        <v>135</v>
      </c>
      <c r="AY160" s="17" t="s">
        <v>127</v>
      </c>
      <c r="BE160" s="200">
        <f t="shared" si="4"/>
        <v>0</v>
      </c>
      <c r="BF160" s="200">
        <f t="shared" si="5"/>
        <v>0</v>
      </c>
      <c r="BG160" s="200">
        <f t="shared" si="6"/>
        <v>0</v>
      </c>
      <c r="BH160" s="200">
        <f t="shared" si="7"/>
        <v>0</v>
      </c>
      <c r="BI160" s="200">
        <f t="shared" si="8"/>
        <v>0</v>
      </c>
      <c r="BJ160" s="17" t="s">
        <v>135</v>
      </c>
      <c r="BK160" s="200">
        <f t="shared" si="9"/>
        <v>0</v>
      </c>
      <c r="BL160" s="17" t="s">
        <v>185</v>
      </c>
      <c r="BM160" s="199" t="s">
        <v>207</v>
      </c>
    </row>
    <row r="161" spans="1:65" s="2" customFormat="1" ht="21.75" customHeight="1">
      <c r="A161" s="34"/>
      <c r="B161" s="35"/>
      <c r="C161" s="187" t="s">
        <v>82</v>
      </c>
      <c r="D161" s="187" t="s">
        <v>130</v>
      </c>
      <c r="E161" s="188" t="s">
        <v>208</v>
      </c>
      <c r="F161" s="189" t="s">
        <v>209</v>
      </c>
      <c r="G161" s="190" t="s">
        <v>133</v>
      </c>
      <c r="H161" s="191">
        <v>1</v>
      </c>
      <c r="I161" s="192"/>
      <c r="J161" s="193">
        <f t="shared" si="0"/>
        <v>0</v>
      </c>
      <c r="K161" s="194"/>
      <c r="L161" s="39"/>
      <c r="M161" s="195" t="s">
        <v>1</v>
      </c>
      <c r="N161" s="196" t="s">
        <v>38</v>
      </c>
      <c r="O161" s="71"/>
      <c r="P161" s="197">
        <f t="shared" si="1"/>
        <v>0</v>
      </c>
      <c r="Q161" s="197">
        <v>0.00119</v>
      </c>
      <c r="R161" s="197">
        <f t="shared" si="2"/>
        <v>0.00119</v>
      </c>
      <c r="S161" s="197">
        <v>0</v>
      </c>
      <c r="T161" s="198">
        <f t="shared" si="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185</v>
      </c>
      <c r="AT161" s="199" t="s">
        <v>130</v>
      </c>
      <c r="AU161" s="199" t="s">
        <v>135</v>
      </c>
      <c r="AY161" s="17" t="s">
        <v>127</v>
      </c>
      <c r="BE161" s="200">
        <f t="shared" si="4"/>
        <v>0</v>
      </c>
      <c r="BF161" s="200">
        <f t="shared" si="5"/>
        <v>0</v>
      </c>
      <c r="BG161" s="200">
        <f t="shared" si="6"/>
        <v>0</v>
      </c>
      <c r="BH161" s="200">
        <f t="shared" si="7"/>
        <v>0</v>
      </c>
      <c r="BI161" s="200">
        <f t="shared" si="8"/>
        <v>0</v>
      </c>
      <c r="BJ161" s="17" t="s">
        <v>135</v>
      </c>
      <c r="BK161" s="200">
        <f t="shared" si="9"/>
        <v>0</v>
      </c>
      <c r="BL161" s="17" t="s">
        <v>185</v>
      </c>
      <c r="BM161" s="199" t="s">
        <v>210</v>
      </c>
    </row>
    <row r="162" spans="1:65" s="2" customFormat="1" ht="24.15" customHeight="1">
      <c r="A162" s="34"/>
      <c r="B162" s="35"/>
      <c r="C162" s="223" t="s">
        <v>185</v>
      </c>
      <c r="D162" s="223" t="s">
        <v>203</v>
      </c>
      <c r="E162" s="224" t="s">
        <v>211</v>
      </c>
      <c r="F162" s="225" t="s">
        <v>212</v>
      </c>
      <c r="G162" s="226" t="s">
        <v>133</v>
      </c>
      <c r="H162" s="227">
        <v>1</v>
      </c>
      <c r="I162" s="228"/>
      <c r="J162" s="229">
        <f t="shared" si="0"/>
        <v>0</v>
      </c>
      <c r="K162" s="230"/>
      <c r="L162" s="231"/>
      <c r="M162" s="232" t="s">
        <v>1</v>
      </c>
      <c r="N162" s="233" t="s">
        <v>38</v>
      </c>
      <c r="O162" s="71"/>
      <c r="P162" s="197">
        <f t="shared" si="1"/>
        <v>0</v>
      </c>
      <c r="Q162" s="197">
        <v>0.0145</v>
      </c>
      <c r="R162" s="197">
        <f t="shared" si="2"/>
        <v>0.0145</v>
      </c>
      <c r="S162" s="197">
        <v>0</v>
      </c>
      <c r="T162" s="198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206</v>
      </c>
      <c r="AT162" s="199" t="s">
        <v>203</v>
      </c>
      <c r="AU162" s="199" t="s">
        <v>135</v>
      </c>
      <c r="AY162" s="17" t="s">
        <v>127</v>
      </c>
      <c r="BE162" s="200">
        <f t="shared" si="4"/>
        <v>0</v>
      </c>
      <c r="BF162" s="200">
        <f t="shared" si="5"/>
        <v>0</v>
      </c>
      <c r="BG162" s="200">
        <f t="shared" si="6"/>
        <v>0</v>
      </c>
      <c r="BH162" s="200">
        <f t="shared" si="7"/>
        <v>0</v>
      </c>
      <c r="BI162" s="200">
        <f t="shared" si="8"/>
        <v>0</v>
      </c>
      <c r="BJ162" s="17" t="s">
        <v>135</v>
      </c>
      <c r="BK162" s="200">
        <f t="shared" si="9"/>
        <v>0</v>
      </c>
      <c r="BL162" s="17" t="s">
        <v>185</v>
      </c>
      <c r="BM162" s="199" t="s">
        <v>213</v>
      </c>
    </row>
    <row r="163" spans="1:65" s="2" customFormat="1" ht="24.15" customHeight="1">
      <c r="A163" s="34"/>
      <c r="B163" s="35"/>
      <c r="C163" s="187" t="s">
        <v>214</v>
      </c>
      <c r="D163" s="187" t="s">
        <v>130</v>
      </c>
      <c r="E163" s="188" t="s">
        <v>215</v>
      </c>
      <c r="F163" s="189" t="s">
        <v>216</v>
      </c>
      <c r="G163" s="190" t="s">
        <v>197</v>
      </c>
      <c r="H163" s="191">
        <v>1</v>
      </c>
      <c r="I163" s="192"/>
      <c r="J163" s="193">
        <f t="shared" si="0"/>
        <v>0</v>
      </c>
      <c r="K163" s="194"/>
      <c r="L163" s="39"/>
      <c r="M163" s="195" t="s">
        <v>1</v>
      </c>
      <c r="N163" s="196" t="s">
        <v>38</v>
      </c>
      <c r="O163" s="71"/>
      <c r="P163" s="197">
        <f t="shared" si="1"/>
        <v>0</v>
      </c>
      <c r="Q163" s="197">
        <v>0</v>
      </c>
      <c r="R163" s="197">
        <f t="shared" si="2"/>
        <v>0</v>
      </c>
      <c r="S163" s="197">
        <v>0.0092</v>
      </c>
      <c r="T163" s="198">
        <f t="shared" si="3"/>
        <v>0.0092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185</v>
      </c>
      <c r="AT163" s="199" t="s">
        <v>130</v>
      </c>
      <c r="AU163" s="199" t="s">
        <v>135</v>
      </c>
      <c r="AY163" s="17" t="s">
        <v>127</v>
      </c>
      <c r="BE163" s="200">
        <f t="shared" si="4"/>
        <v>0</v>
      </c>
      <c r="BF163" s="200">
        <f t="shared" si="5"/>
        <v>0</v>
      </c>
      <c r="BG163" s="200">
        <f t="shared" si="6"/>
        <v>0</v>
      </c>
      <c r="BH163" s="200">
        <f t="shared" si="7"/>
        <v>0</v>
      </c>
      <c r="BI163" s="200">
        <f t="shared" si="8"/>
        <v>0</v>
      </c>
      <c r="BJ163" s="17" t="s">
        <v>135</v>
      </c>
      <c r="BK163" s="200">
        <f t="shared" si="9"/>
        <v>0</v>
      </c>
      <c r="BL163" s="17" t="s">
        <v>185</v>
      </c>
      <c r="BM163" s="199" t="s">
        <v>217</v>
      </c>
    </row>
    <row r="164" spans="1:65" s="2" customFormat="1" ht="33" customHeight="1">
      <c r="A164" s="34"/>
      <c r="B164" s="35"/>
      <c r="C164" s="187" t="s">
        <v>218</v>
      </c>
      <c r="D164" s="187" t="s">
        <v>130</v>
      </c>
      <c r="E164" s="188" t="s">
        <v>219</v>
      </c>
      <c r="F164" s="189" t="s">
        <v>220</v>
      </c>
      <c r="G164" s="190" t="s">
        <v>197</v>
      </c>
      <c r="H164" s="191">
        <v>1</v>
      </c>
      <c r="I164" s="192"/>
      <c r="J164" s="193">
        <f t="shared" si="0"/>
        <v>0</v>
      </c>
      <c r="K164" s="194"/>
      <c r="L164" s="39"/>
      <c r="M164" s="195" t="s">
        <v>1</v>
      </c>
      <c r="N164" s="196" t="s">
        <v>38</v>
      </c>
      <c r="O164" s="71"/>
      <c r="P164" s="197">
        <f t="shared" si="1"/>
        <v>0</v>
      </c>
      <c r="Q164" s="197">
        <v>0.00493</v>
      </c>
      <c r="R164" s="197">
        <f t="shared" si="2"/>
        <v>0.00493</v>
      </c>
      <c r="S164" s="197">
        <v>0</v>
      </c>
      <c r="T164" s="198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185</v>
      </c>
      <c r="AT164" s="199" t="s">
        <v>130</v>
      </c>
      <c r="AU164" s="199" t="s">
        <v>135</v>
      </c>
      <c r="AY164" s="17" t="s">
        <v>127</v>
      </c>
      <c r="BE164" s="200">
        <f t="shared" si="4"/>
        <v>0</v>
      </c>
      <c r="BF164" s="200">
        <f t="shared" si="5"/>
        <v>0</v>
      </c>
      <c r="BG164" s="200">
        <f t="shared" si="6"/>
        <v>0</v>
      </c>
      <c r="BH164" s="200">
        <f t="shared" si="7"/>
        <v>0</v>
      </c>
      <c r="BI164" s="200">
        <f t="shared" si="8"/>
        <v>0</v>
      </c>
      <c r="BJ164" s="17" t="s">
        <v>135</v>
      </c>
      <c r="BK164" s="200">
        <f t="shared" si="9"/>
        <v>0</v>
      </c>
      <c r="BL164" s="17" t="s">
        <v>185</v>
      </c>
      <c r="BM164" s="199" t="s">
        <v>221</v>
      </c>
    </row>
    <row r="165" spans="1:65" s="2" customFormat="1" ht="16.5" customHeight="1">
      <c r="A165" s="34"/>
      <c r="B165" s="35"/>
      <c r="C165" s="187" t="s">
        <v>222</v>
      </c>
      <c r="D165" s="187" t="s">
        <v>130</v>
      </c>
      <c r="E165" s="188" t="s">
        <v>223</v>
      </c>
      <c r="F165" s="189" t="s">
        <v>224</v>
      </c>
      <c r="G165" s="190" t="s">
        <v>197</v>
      </c>
      <c r="H165" s="191">
        <v>1</v>
      </c>
      <c r="I165" s="192"/>
      <c r="J165" s="193">
        <f t="shared" si="0"/>
        <v>0</v>
      </c>
      <c r="K165" s="194"/>
      <c r="L165" s="39"/>
      <c r="M165" s="195" t="s">
        <v>1</v>
      </c>
      <c r="N165" s="196" t="s">
        <v>38</v>
      </c>
      <c r="O165" s="71"/>
      <c r="P165" s="197">
        <f t="shared" si="1"/>
        <v>0</v>
      </c>
      <c r="Q165" s="197">
        <v>0</v>
      </c>
      <c r="R165" s="197">
        <f t="shared" si="2"/>
        <v>0</v>
      </c>
      <c r="S165" s="197">
        <v>0.067</v>
      </c>
      <c r="T165" s="198">
        <f t="shared" si="3"/>
        <v>0.067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185</v>
      </c>
      <c r="AT165" s="199" t="s">
        <v>130</v>
      </c>
      <c r="AU165" s="199" t="s">
        <v>135</v>
      </c>
      <c r="AY165" s="17" t="s">
        <v>127</v>
      </c>
      <c r="BE165" s="200">
        <f t="shared" si="4"/>
        <v>0</v>
      </c>
      <c r="BF165" s="200">
        <f t="shared" si="5"/>
        <v>0</v>
      </c>
      <c r="BG165" s="200">
        <f t="shared" si="6"/>
        <v>0</v>
      </c>
      <c r="BH165" s="200">
        <f t="shared" si="7"/>
        <v>0</v>
      </c>
      <c r="BI165" s="200">
        <f t="shared" si="8"/>
        <v>0</v>
      </c>
      <c r="BJ165" s="17" t="s">
        <v>135</v>
      </c>
      <c r="BK165" s="200">
        <f t="shared" si="9"/>
        <v>0</v>
      </c>
      <c r="BL165" s="17" t="s">
        <v>185</v>
      </c>
      <c r="BM165" s="199" t="s">
        <v>225</v>
      </c>
    </row>
    <row r="166" spans="1:65" s="2" customFormat="1" ht="24.15" customHeight="1">
      <c r="A166" s="34"/>
      <c r="B166" s="35"/>
      <c r="C166" s="187" t="s">
        <v>85</v>
      </c>
      <c r="D166" s="187" t="s">
        <v>130</v>
      </c>
      <c r="E166" s="188" t="s">
        <v>226</v>
      </c>
      <c r="F166" s="189" t="s">
        <v>227</v>
      </c>
      <c r="G166" s="190" t="s">
        <v>133</v>
      </c>
      <c r="H166" s="191">
        <v>1</v>
      </c>
      <c r="I166" s="192"/>
      <c r="J166" s="193">
        <f t="shared" si="0"/>
        <v>0</v>
      </c>
      <c r="K166" s="194"/>
      <c r="L166" s="39"/>
      <c r="M166" s="195" t="s">
        <v>1</v>
      </c>
      <c r="N166" s="196" t="s">
        <v>38</v>
      </c>
      <c r="O166" s="71"/>
      <c r="P166" s="197">
        <f t="shared" si="1"/>
        <v>0</v>
      </c>
      <c r="Q166" s="197">
        <v>0.00198</v>
      </c>
      <c r="R166" s="197">
        <f t="shared" si="2"/>
        <v>0.00198</v>
      </c>
      <c r="S166" s="197">
        <v>0</v>
      </c>
      <c r="T166" s="198">
        <f t="shared" si="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185</v>
      </c>
      <c r="AT166" s="199" t="s">
        <v>130</v>
      </c>
      <c r="AU166" s="199" t="s">
        <v>135</v>
      </c>
      <c r="AY166" s="17" t="s">
        <v>127</v>
      </c>
      <c r="BE166" s="200">
        <f t="shared" si="4"/>
        <v>0</v>
      </c>
      <c r="BF166" s="200">
        <f t="shared" si="5"/>
        <v>0</v>
      </c>
      <c r="BG166" s="200">
        <f t="shared" si="6"/>
        <v>0</v>
      </c>
      <c r="BH166" s="200">
        <f t="shared" si="7"/>
        <v>0</v>
      </c>
      <c r="BI166" s="200">
        <f t="shared" si="8"/>
        <v>0</v>
      </c>
      <c r="BJ166" s="17" t="s">
        <v>135</v>
      </c>
      <c r="BK166" s="200">
        <f t="shared" si="9"/>
        <v>0</v>
      </c>
      <c r="BL166" s="17" t="s">
        <v>185</v>
      </c>
      <c r="BM166" s="199" t="s">
        <v>228</v>
      </c>
    </row>
    <row r="167" spans="1:65" s="2" customFormat="1" ht="16.5" customHeight="1">
      <c r="A167" s="34"/>
      <c r="B167" s="35"/>
      <c r="C167" s="187" t="s">
        <v>7</v>
      </c>
      <c r="D167" s="187" t="s">
        <v>130</v>
      </c>
      <c r="E167" s="188" t="s">
        <v>229</v>
      </c>
      <c r="F167" s="189" t="s">
        <v>230</v>
      </c>
      <c r="G167" s="190" t="s">
        <v>197</v>
      </c>
      <c r="H167" s="191">
        <v>1</v>
      </c>
      <c r="I167" s="192"/>
      <c r="J167" s="193">
        <f t="shared" si="0"/>
        <v>0</v>
      </c>
      <c r="K167" s="194"/>
      <c r="L167" s="39"/>
      <c r="M167" s="195" t="s">
        <v>1</v>
      </c>
      <c r="N167" s="196" t="s">
        <v>38</v>
      </c>
      <c r="O167" s="71"/>
      <c r="P167" s="197">
        <f t="shared" si="1"/>
        <v>0</v>
      </c>
      <c r="Q167" s="197">
        <v>0</v>
      </c>
      <c r="R167" s="197">
        <f t="shared" si="2"/>
        <v>0</v>
      </c>
      <c r="S167" s="197">
        <v>0.00156</v>
      </c>
      <c r="T167" s="198">
        <f t="shared" si="3"/>
        <v>0.00156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185</v>
      </c>
      <c r="AT167" s="199" t="s">
        <v>130</v>
      </c>
      <c r="AU167" s="199" t="s">
        <v>135</v>
      </c>
      <c r="AY167" s="17" t="s">
        <v>127</v>
      </c>
      <c r="BE167" s="200">
        <f t="shared" si="4"/>
        <v>0</v>
      </c>
      <c r="BF167" s="200">
        <f t="shared" si="5"/>
        <v>0</v>
      </c>
      <c r="BG167" s="200">
        <f t="shared" si="6"/>
        <v>0</v>
      </c>
      <c r="BH167" s="200">
        <f t="shared" si="7"/>
        <v>0</v>
      </c>
      <c r="BI167" s="200">
        <f t="shared" si="8"/>
        <v>0</v>
      </c>
      <c r="BJ167" s="17" t="s">
        <v>135</v>
      </c>
      <c r="BK167" s="200">
        <f t="shared" si="9"/>
        <v>0</v>
      </c>
      <c r="BL167" s="17" t="s">
        <v>185</v>
      </c>
      <c r="BM167" s="199" t="s">
        <v>231</v>
      </c>
    </row>
    <row r="168" spans="2:51" s="13" customFormat="1" ht="12">
      <c r="B168" s="201"/>
      <c r="C168" s="202"/>
      <c r="D168" s="203" t="s">
        <v>137</v>
      </c>
      <c r="E168" s="204" t="s">
        <v>1</v>
      </c>
      <c r="F168" s="205" t="s">
        <v>232</v>
      </c>
      <c r="G168" s="202"/>
      <c r="H168" s="204" t="s">
        <v>1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137</v>
      </c>
      <c r="AU168" s="211" t="s">
        <v>135</v>
      </c>
      <c r="AV168" s="13" t="s">
        <v>80</v>
      </c>
      <c r="AW168" s="13" t="s">
        <v>30</v>
      </c>
      <c r="AX168" s="13" t="s">
        <v>72</v>
      </c>
      <c r="AY168" s="211" t="s">
        <v>127</v>
      </c>
    </row>
    <row r="169" spans="2:51" s="14" customFormat="1" ht="12">
      <c r="B169" s="212"/>
      <c r="C169" s="213"/>
      <c r="D169" s="203" t="s">
        <v>137</v>
      </c>
      <c r="E169" s="214" t="s">
        <v>1</v>
      </c>
      <c r="F169" s="215" t="s">
        <v>80</v>
      </c>
      <c r="G169" s="213"/>
      <c r="H169" s="216">
        <v>1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137</v>
      </c>
      <c r="AU169" s="222" t="s">
        <v>135</v>
      </c>
      <c r="AV169" s="14" t="s">
        <v>135</v>
      </c>
      <c r="AW169" s="14" t="s">
        <v>30</v>
      </c>
      <c r="AX169" s="14" t="s">
        <v>80</v>
      </c>
      <c r="AY169" s="222" t="s">
        <v>127</v>
      </c>
    </row>
    <row r="170" spans="1:65" s="2" customFormat="1" ht="16.5" customHeight="1">
      <c r="A170" s="34"/>
      <c r="B170" s="35"/>
      <c r="C170" s="187" t="s">
        <v>233</v>
      </c>
      <c r="D170" s="187" t="s">
        <v>130</v>
      </c>
      <c r="E170" s="188" t="s">
        <v>234</v>
      </c>
      <c r="F170" s="189" t="s">
        <v>235</v>
      </c>
      <c r="G170" s="190" t="s">
        <v>197</v>
      </c>
      <c r="H170" s="191">
        <v>2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38</v>
      </c>
      <c r="O170" s="71"/>
      <c r="P170" s="197">
        <f>O170*H170</f>
        <v>0</v>
      </c>
      <c r="Q170" s="197">
        <v>0</v>
      </c>
      <c r="R170" s="197">
        <f>Q170*H170</f>
        <v>0</v>
      </c>
      <c r="S170" s="197">
        <v>0.00086</v>
      </c>
      <c r="T170" s="198">
        <f>S170*H170</f>
        <v>0.00172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185</v>
      </c>
      <c r="AT170" s="199" t="s">
        <v>130</v>
      </c>
      <c r="AU170" s="199" t="s">
        <v>135</v>
      </c>
      <c r="AY170" s="17" t="s">
        <v>127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135</v>
      </c>
      <c r="BK170" s="200">
        <f>ROUND(I170*H170,2)</f>
        <v>0</v>
      </c>
      <c r="BL170" s="17" t="s">
        <v>185</v>
      </c>
      <c r="BM170" s="199" t="s">
        <v>236</v>
      </c>
    </row>
    <row r="171" spans="2:51" s="13" customFormat="1" ht="12">
      <c r="B171" s="201"/>
      <c r="C171" s="202"/>
      <c r="D171" s="203" t="s">
        <v>137</v>
      </c>
      <c r="E171" s="204" t="s">
        <v>1</v>
      </c>
      <c r="F171" s="205" t="s">
        <v>237</v>
      </c>
      <c r="G171" s="202"/>
      <c r="H171" s="204" t="s">
        <v>1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137</v>
      </c>
      <c r="AU171" s="211" t="s">
        <v>135</v>
      </c>
      <c r="AV171" s="13" t="s">
        <v>80</v>
      </c>
      <c r="AW171" s="13" t="s">
        <v>30</v>
      </c>
      <c r="AX171" s="13" t="s">
        <v>72</v>
      </c>
      <c r="AY171" s="211" t="s">
        <v>127</v>
      </c>
    </row>
    <row r="172" spans="2:51" s="14" customFormat="1" ht="12">
      <c r="B172" s="212"/>
      <c r="C172" s="213"/>
      <c r="D172" s="203" t="s">
        <v>137</v>
      </c>
      <c r="E172" s="214" t="s">
        <v>1</v>
      </c>
      <c r="F172" s="215" t="s">
        <v>80</v>
      </c>
      <c r="G172" s="213"/>
      <c r="H172" s="216">
        <v>1</v>
      </c>
      <c r="I172" s="217"/>
      <c r="J172" s="213"/>
      <c r="K172" s="213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137</v>
      </c>
      <c r="AU172" s="222" t="s">
        <v>135</v>
      </c>
      <c r="AV172" s="14" t="s">
        <v>135</v>
      </c>
      <c r="AW172" s="14" t="s">
        <v>30</v>
      </c>
      <c r="AX172" s="14" t="s">
        <v>72</v>
      </c>
      <c r="AY172" s="222" t="s">
        <v>127</v>
      </c>
    </row>
    <row r="173" spans="2:51" s="13" customFormat="1" ht="12">
      <c r="B173" s="201"/>
      <c r="C173" s="202"/>
      <c r="D173" s="203" t="s">
        <v>137</v>
      </c>
      <c r="E173" s="204" t="s">
        <v>1</v>
      </c>
      <c r="F173" s="205" t="s">
        <v>238</v>
      </c>
      <c r="G173" s="202"/>
      <c r="H173" s="204" t="s">
        <v>1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137</v>
      </c>
      <c r="AU173" s="211" t="s">
        <v>135</v>
      </c>
      <c r="AV173" s="13" t="s">
        <v>80</v>
      </c>
      <c r="AW173" s="13" t="s">
        <v>30</v>
      </c>
      <c r="AX173" s="13" t="s">
        <v>72</v>
      </c>
      <c r="AY173" s="211" t="s">
        <v>127</v>
      </c>
    </row>
    <row r="174" spans="2:51" s="14" customFormat="1" ht="12">
      <c r="B174" s="212"/>
      <c r="C174" s="213"/>
      <c r="D174" s="203" t="s">
        <v>137</v>
      </c>
      <c r="E174" s="214" t="s">
        <v>1</v>
      </c>
      <c r="F174" s="215" t="s">
        <v>80</v>
      </c>
      <c r="G174" s="213"/>
      <c r="H174" s="216">
        <v>1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137</v>
      </c>
      <c r="AU174" s="222" t="s">
        <v>135</v>
      </c>
      <c r="AV174" s="14" t="s">
        <v>135</v>
      </c>
      <c r="AW174" s="14" t="s">
        <v>30</v>
      </c>
      <c r="AX174" s="14" t="s">
        <v>72</v>
      </c>
      <c r="AY174" s="222" t="s">
        <v>127</v>
      </c>
    </row>
    <row r="175" spans="2:51" s="15" customFormat="1" ht="12">
      <c r="B175" s="234"/>
      <c r="C175" s="235"/>
      <c r="D175" s="203" t="s">
        <v>137</v>
      </c>
      <c r="E175" s="236" t="s">
        <v>1</v>
      </c>
      <c r="F175" s="237" t="s">
        <v>239</v>
      </c>
      <c r="G175" s="235"/>
      <c r="H175" s="238">
        <v>2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AT175" s="244" t="s">
        <v>137</v>
      </c>
      <c r="AU175" s="244" t="s">
        <v>135</v>
      </c>
      <c r="AV175" s="15" t="s">
        <v>134</v>
      </c>
      <c r="AW175" s="15" t="s">
        <v>30</v>
      </c>
      <c r="AX175" s="15" t="s">
        <v>80</v>
      </c>
      <c r="AY175" s="244" t="s">
        <v>127</v>
      </c>
    </row>
    <row r="176" spans="1:65" s="2" customFormat="1" ht="24.15" customHeight="1">
      <c r="A176" s="34"/>
      <c r="B176" s="35"/>
      <c r="C176" s="187" t="s">
        <v>240</v>
      </c>
      <c r="D176" s="187" t="s">
        <v>130</v>
      </c>
      <c r="E176" s="188" t="s">
        <v>241</v>
      </c>
      <c r="F176" s="189" t="s">
        <v>242</v>
      </c>
      <c r="G176" s="190" t="s">
        <v>133</v>
      </c>
      <c r="H176" s="191">
        <v>2</v>
      </c>
      <c r="I176" s="192"/>
      <c r="J176" s="193">
        <f>ROUND(I176*H176,2)</f>
        <v>0</v>
      </c>
      <c r="K176" s="194"/>
      <c r="L176" s="39"/>
      <c r="M176" s="195" t="s">
        <v>1</v>
      </c>
      <c r="N176" s="196" t="s">
        <v>38</v>
      </c>
      <c r="O176" s="71"/>
      <c r="P176" s="197">
        <f>O176*H176</f>
        <v>0</v>
      </c>
      <c r="Q176" s="197">
        <v>4E-05</v>
      </c>
      <c r="R176" s="197">
        <f>Q176*H176</f>
        <v>8E-05</v>
      </c>
      <c r="S176" s="197">
        <v>0</v>
      </c>
      <c r="T176" s="19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185</v>
      </c>
      <c r="AT176" s="199" t="s">
        <v>130</v>
      </c>
      <c r="AU176" s="199" t="s">
        <v>135</v>
      </c>
      <c r="AY176" s="17" t="s">
        <v>127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7" t="s">
        <v>135</v>
      </c>
      <c r="BK176" s="200">
        <f>ROUND(I176*H176,2)</f>
        <v>0</v>
      </c>
      <c r="BL176" s="17" t="s">
        <v>185</v>
      </c>
      <c r="BM176" s="199" t="s">
        <v>243</v>
      </c>
    </row>
    <row r="177" spans="2:51" s="13" customFormat="1" ht="12">
      <c r="B177" s="201"/>
      <c r="C177" s="202"/>
      <c r="D177" s="203" t="s">
        <v>137</v>
      </c>
      <c r="E177" s="204" t="s">
        <v>1</v>
      </c>
      <c r="F177" s="205" t="s">
        <v>244</v>
      </c>
      <c r="G177" s="202"/>
      <c r="H177" s="204" t="s">
        <v>1</v>
      </c>
      <c r="I177" s="206"/>
      <c r="J177" s="202"/>
      <c r="K177" s="202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137</v>
      </c>
      <c r="AU177" s="211" t="s">
        <v>135</v>
      </c>
      <c r="AV177" s="13" t="s">
        <v>80</v>
      </c>
      <c r="AW177" s="13" t="s">
        <v>30</v>
      </c>
      <c r="AX177" s="13" t="s">
        <v>72</v>
      </c>
      <c r="AY177" s="211" t="s">
        <v>127</v>
      </c>
    </row>
    <row r="178" spans="2:51" s="14" customFormat="1" ht="12">
      <c r="B178" s="212"/>
      <c r="C178" s="213"/>
      <c r="D178" s="203" t="s">
        <v>137</v>
      </c>
      <c r="E178" s="214" t="s">
        <v>1</v>
      </c>
      <c r="F178" s="215" t="s">
        <v>245</v>
      </c>
      <c r="G178" s="213"/>
      <c r="H178" s="216">
        <v>2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137</v>
      </c>
      <c r="AU178" s="222" t="s">
        <v>135</v>
      </c>
      <c r="AV178" s="14" t="s">
        <v>135</v>
      </c>
      <c r="AW178" s="14" t="s">
        <v>30</v>
      </c>
      <c r="AX178" s="14" t="s">
        <v>80</v>
      </c>
      <c r="AY178" s="222" t="s">
        <v>127</v>
      </c>
    </row>
    <row r="179" spans="1:65" s="2" customFormat="1" ht="16.5" customHeight="1">
      <c r="A179" s="34"/>
      <c r="B179" s="35"/>
      <c r="C179" s="223" t="s">
        <v>246</v>
      </c>
      <c r="D179" s="223" t="s">
        <v>203</v>
      </c>
      <c r="E179" s="224" t="s">
        <v>247</v>
      </c>
      <c r="F179" s="225" t="s">
        <v>248</v>
      </c>
      <c r="G179" s="226" t="s">
        <v>133</v>
      </c>
      <c r="H179" s="227">
        <v>2</v>
      </c>
      <c r="I179" s="228"/>
      <c r="J179" s="229">
        <f>ROUND(I179*H179,2)</f>
        <v>0</v>
      </c>
      <c r="K179" s="230"/>
      <c r="L179" s="231"/>
      <c r="M179" s="232" t="s">
        <v>1</v>
      </c>
      <c r="N179" s="233" t="s">
        <v>38</v>
      </c>
      <c r="O179" s="71"/>
      <c r="P179" s="197">
        <f>O179*H179</f>
        <v>0</v>
      </c>
      <c r="Q179" s="197">
        <v>0.00147</v>
      </c>
      <c r="R179" s="197">
        <f>Q179*H179</f>
        <v>0.00294</v>
      </c>
      <c r="S179" s="197">
        <v>0</v>
      </c>
      <c r="T179" s="19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206</v>
      </c>
      <c r="AT179" s="199" t="s">
        <v>203</v>
      </c>
      <c r="AU179" s="199" t="s">
        <v>135</v>
      </c>
      <c r="AY179" s="17" t="s">
        <v>127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135</v>
      </c>
      <c r="BK179" s="200">
        <f>ROUND(I179*H179,2)</f>
        <v>0</v>
      </c>
      <c r="BL179" s="17" t="s">
        <v>185</v>
      </c>
      <c r="BM179" s="199" t="s">
        <v>249</v>
      </c>
    </row>
    <row r="180" spans="1:65" s="2" customFormat="1" ht="24.15" customHeight="1">
      <c r="A180" s="34"/>
      <c r="B180" s="35"/>
      <c r="C180" s="187" t="s">
        <v>250</v>
      </c>
      <c r="D180" s="187" t="s">
        <v>130</v>
      </c>
      <c r="E180" s="188" t="s">
        <v>251</v>
      </c>
      <c r="F180" s="189" t="s">
        <v>252</v>
      </c>
      <c r="G180" s="190" t="s">
        <v>133</v>
      </c>
      <c r="H180" s="191">
        <v>1</v>
      </c>
      <c r="I180" s="192"/>
      <c r="J180" s="193">
        <f>ROUND(I180*H180,2)</f>
        <v>0</v>
      </c>
      <c r="K180" s="194"/>
      <c r="L180" s="39"/>
      <c r="M180" s="195" t="s">
        <v>1</v>
      </c>
      <c r="N180" s="196" t="s">
        <v>38</v>
      </c>
      <c r="O180" s="71"/>
      <c r="P180" s="197">
        <f>O180*H180</f>
        <v>0</v>
      </c>
      <c r="Q180" s="197">
        <v>0.00012</v>
      </c>
      <c r="R180" s="197">
        <f>Q180*H180</f>
        <v>0.00012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185</v>
      </c>
      <c r="AT180" s="199" t="s">
        <v>130</v>
      </c>
      <c r="AU180" s="199" t="s">
        <v>135</v>
      </c>
      <c r="AY180" s="17" t="s">
        <v>127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135</v>
      </c>
      <c r="BK180" s="200">
        <f>ROUND(I180*H180,2)</f>
        <v>0</v>
      </c>
      <c r="BL180" s="17" t="s">
        <v>185</v>
      </c>
      <c r="BM180" s="199" t="s">
        <v>253</v>
      </c>
    </row>
    <row r="181" spans="1:65" s="2" customFormat="1" ht="16.5" customHeight="1">
      <c r="A181" s="34"/>
      <c r="B181" s="35"/>
      <c r="C181" s="223" t="s">
        <v>254</v>
      </c>
      <c r="D181" s="223" t="s">
        <v>203</v>
      </c>
      <c r="E181" s="224" t="s">
        <v>255</v>
      </c>
      <c r="F181" s="225" t="s">
        <v>256</v>
      </c>
      <c r="G181" s="226" t="s">
        <v>133</v>
      </c>
      <c r="H181" s="227">
        <v>1</v>
      </c>
      <c r="I181" s="228"/>
      <c r="J181" s="229">
        <f>ROUND(I181*H181,2)</f>
        <v>0</v>
      </c>
      <c r="K181" s="230"/>
      <c r="L181" s="231"/>
      <c r="M181" s="232" t="s">
        <v>1</v>
      </c>
      <c r="N181" s="233" t="s">
        <v>38</v>
      </c>
      <c r="O181" s="71"/>
      <c r="P181" s="197">
        <f>O181*H181</f>
        <v>0</v>
      </c>
      <c r="Q181" s="197">
        <v>0.0018</v>
      </c>
      <c r="R181" s="197">
        <f>Q181*H181</f>
        <v>0.0018</v>
      </c>
      <c r="S181" s="197">
        <v>0</v>
      </c>
      <c r="T181" s="19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206</v>
      </c>
      <c r="AT181" s="199" t="s">
        <v>203</v>
      </c>
      <c r="AU181" s="199" t="s">
        <v>135</v>
      </c>
      <c r="AY181" s="17" t="s">
        <v>127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7" t="s">
        <v>135</v>
      </c>
      <c r="BK181" s="200">
        <f>ROUND(I181*H181,2)</f>
        <v>0</v>
      </c>
      <c r="BL181" s="17" t="s">
        <v>185</v>
      </c>
      <c r="BM181" s="199" t="s">
        <v>257</v>
      </c>
    </row>
    <row r="182" spans="1:65" s="2" customFormat="1" ht="16.5" customHeight="1">
      <c r="A182" s="34"/>
      <c r="B182" s="35"/>
      <c r="C182" s="223" t="s">
        <v>258</v>
      </c>
      <c r="D182" s="223" t="s">
        <v>203</v>
      </c>
      <c r="E182" s="224" t="s">
        <v>259</v>
      </c>
      <c r="F182" s="225" t="s">
        <v>260</v>
      </c>
      <c r="G182" s="226" t="s">
        <v>261</v>
      </c>
      <c r="H182" s="227">
        <v>1</v>
      </c>
      <c r="I182" s="228"/>
      <c r="J182" s="229">
        <f>ROUND(I182*H182,2)</f>
        <v>0</v>
      </c>
      <c r="K182" s="230"/>
      <c r="L182" s="231"/>
      <c r="M182" s="232" t="s">
        <v>1</v>
      </c>
      <c r="N182" s="233" t="s">
        <v>38</v>
      </c>
      <c r="O182" s="71"/>
      <c r="P182" s="197">
        <f>O182*H182</f>
        <v>0</v>
      </c>
      <c r="Q182" s="197">
        <v>0.00098</v>
      </c>
      <c r="R182" s="197">
        <f>Q182*H182</f>
        <v>0.00098</v>
      </c>
      <c r="S182" s="197">
        <v>0</v>
      </c>
      <c r="T182" s="19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206</v>
      </c>
      <c r="AT182" s="199" t="s">
        <v>203</v>
      </c>
      <c r="AU182" s="199" t="s">
        <v>135</v>
      </c>
      <c r="AY182" s="17" t="s">
        <v>127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135</v>
      </c>
      <c r="BK182" s="200">
        <f>ROUND(I182*H182,2)</f>
        <v>0</v>
      </c>
      <c r="BL182" s="17" t="s">
        <v>185</v>
      </c>
      <c r="BM182" s="199" t="s">
        <v>262</v>
      </c>
    </row>
    <row r="183" spans="1:65" s="2" customFormat="1" ht="16.5" customHeight="1">
      <c r="A183" s="34"/>
      <c r="B183" s="35"/>
      <c r="C183" s="187" t="s">
        <v>263</v>
      </c>
      <c r="D183" s="187" t="s">
        <v>130</v>
      </c>
      <c r="E183" s="188" t="s">
        <v>264</v>
      </c>
      <c r="F183" s="189" t="s">
        <v>265</v>
      </c>
      <c r="G183" s="190" t="s">
        <v>133</v>
      </c>
      <c r="H183" s="191">
        <v>2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38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0.00122</v>
      </c>
      <c r="T183" s="198">
        <f>S183*H183</f>
        <v>0.00244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185</v>
      </c>
      <c r="AT183" s="199" t="s">
        <v>130</v>
      </c>
      <c r="AU183" s="199" t="s">
        <v>135</v>
      </c>
      <c r="AY183" s="17" t="s">
        <v>127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135</v>
      </c>
      <c r="BK183" s="200">
        <f>ROUND(I183*H183,2)</f>
        <v>0</v>
      </c>
      <c r="BL183" s="17" t="s">
        <v>185</v>
      </c>
      <c r="BM183" s="199" t="s">
        <v>266</v>
      </c>
    </row>
    <row r="184" spans="2:51" s="13" customFormat="1" ht="12">
      <c r="B184" s="201"/>
      <c r="C184" s="202"/>
      <c r="D184" s="203" t="s">
        <v>137</v>
      </c>
      <c r="E184" s="204" t="s">
        <v>1</v>
      </c>
      <c r="F184" s="205" t="s">
        <v>267</v>
      </c>
      <c r="G184" s="202"/>
      <c r="H184" s="204" t="s">
        <v>1</v>
      </c>
      <c r="I184" s="206"/>
      <c r="J184" s="202"/>
      <c r="K184" s="202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137</v>
      </c>
      <c r="AU184" s="211" t="s">
        <v>135</v>
      </c>
      <c r="AV184" s="13" t="s">
        <v>80</v>
      </c>
      <c r="AW184" s="13" t="s">
        <v>30</v>
      </c>
      <c r="AX184" s="13" t="s">
        <v>72</v>
      </c>
      <c r="AY184" s="211" t="s">
        <v>127</v>
      </c>
    </row>
    <row r="185" spans="2:51" s="14" customFormat="1" ht="12">
      <c r="B185" s="212"/>
      <c r="C185" s="213"/>
      <c r="D185" s="203" t="s">
        <v>137</v>
      </c>
      <c r="E185" s="214" t="s">
        <v>1</v>
      </c>
      <c r="F185" s="215" t="s">
        <v>80</v>
      </c>
      <c r="G185" s="213"/>
      <c r="H185" s="216">
        <v>1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137</v>
      </c>
      <c r="AU185" s="222" t="s">
        <v>135</v>
      </c>
      <c r="AV185" s="14" t="s">
        <v>135</v>
      </c>
      <c r="AW185" s="14" t="s">
        <v>30</v>
      </c>
      <c r="AX185" s="14" t="s">
        <v>72</v>
      </c>
      <c r="AY185" s="222" t="s">
        <v>127</v>
      </c>
    </row>
    <row r="186" spans="2:51" s="13" customFormat="1" ht="12">
      <c r="B186" s="201"/>
      <c r="C186" s="202"/>
      <c r="D186" s="203" t="s">
        <v>137</v>
      </c>
      <c r="E186" s="204" t="s">
        <v>1</v>
      </c>
      <c r="F186" s="205" t="s">
        <v>268</v>
      </c>
      <c r="G186" s="202"/>
      <c r="H186" s="204" t="s">
        <v>1</v>
      </c>
      <c r="I186" s="206"/>
      <c r="J186" s="202"/>
      <c r="K186" s="202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137</v>
      </c>
      <c r="AU186" s="211" t="s">
        <v>135</v>
      </c>
      <c r="AV186" s="13" t="s">
        <v>80</v>
      </c>
      <c r="AW186" s="13" t="s">
        <v>30</v>
      </c>
      <c r="AX186" s="13" t="s">
        <v>72</v>
      </c>
      <c r="AY186" s="211" t="s">
        <v>127</v>
      </c>
    </row>
    <row r="187" spans="2:51" s="14" customFormat="1" ht="12">
      <c r="B187" s="212"/>
      <c r="C187" s="213"/>
      <c r="D187" s="203" t="s">
        <v>137</v>
      </c>
      <c r="E187" s="214" t="s">
        <v>1</v>
      </c>
      <c r="F187" s="215" t="s">
        <v>80</v>
      </c>
      <c r="G187" s="213"/>
      <c r="H187" s="216">
        <v>1</v>
      </c>
      <c r="I187" s="217"/>
      <c r="J187" s="213"/>
      <c r="K187" s="213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137</v>
      </c>
      <c r="AU187" s="222" t="s">
        <v>135</v>
      </c>
      <c r="AV187" s="14" t="s">
        <v>135</v>
      </c>
      <c r="AW187" s="14" t="s">
        <v>30</v>
      </c>
      <c r="AX187" s="14" t="s">
        <v>72</v>
      </c>
      <c r="AY187" s="222" t="s">
        <v>127</v>
      </c>
    </row>
    <row r="188" spans="2:51" s="15" customFormat="1" ht="12">
      <c r="B188" s="234"/>
      <c r="C188" s="235"/>
      <c r="D188" s="203" t="s">
        <v>137</v>
      </c>
      <c r="E188" s="236" t="s">
        <v>1</v>
      </c>
      <c r="F188" s="237" t="s">
        <v>239</v>
      </c>
      <c r="G188" s="235"/>
      <c r="H188" s="238">
        <v>2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137</v>
      </c>
      <c r="AU188" s="244" t="s">
        <v>135</v>
      </c>
      <c r="AV188" s="15" t="s">
        <v>134</v>
      </c>
      <c r="AW188" s="15" t="s">
        <v>30</v>
      </c>
      <c r="AX188" s="15" t="s">
        <v>80</v>
      </c>
      <c r="AY188" s="244" t="s">
        <v>127</v>
      </c>
    </row>
    <row r="189" spans="1:65" s="2" customFormat="1" ht="21.75" customHeight="1">
      <c r="A189" s="34"/>
      <c r="B189" s="35"/>
      <c r="C189" s="187" t="s">
        <v>269</v>
      </c>
      <c r="D189" s="187" t="s">
        <v>130</v>
      </c>
      <c r="E189" s="188" t="s">
        <v>270</v>
      </c>
      <c r="F189" s="189" t="s">
        <v>271</v>
      </c>
      <c r="G189" s="190" t="s">
        <v>133</v>
      </c>
      <c r="H189" s="191">
        <v>1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38</v>
      </c>
      <c r="O189" s="71"/>
      <c r="P189" s="197">
        <f>O189*H189</f>
        <v>0</v>
      </c>
      <c r="Q189" s="197">
        <v>0.00015</v>
      </c>
      <c r="R189" s="197">
        <f>Q189*H189</f>
        <v>0.00015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185</v>
      </c>
      <c r="AT189" s="199" t="s">
        <v>130</v>
      </c>
      <c r="AU189" s="199" t="s">
        <v>135</v>
      </c>
      <c r="AY189" s="17" t="s">
        <v>127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135</v>
      </c>
      <c r="BK189" s="200">
        <f>ROUND(I189*H189,2)</f>
        <v>0</v>
      </c>
      <c r="BL189" s="17" t="s">
        <v>185</v>
      </c>
      <c r="BM189" s="199" t="s">
        <v>272</v>
      </c>
    </row>
    <row r="190" spans="2:51" s="13" customFormat="1" ht="12">
      <c r="B190" s="201"/>
      <c r="C190" s="202"/>
      <c r="D190" s="203" t="s">
        <v>137</v>
      </c>
      <c r="E190" s="204" t="s">
        <v>1</v>
      </c>
      <c r="F190" s="205" t="s">
        <v>268</v>
      </c>
      <c r="G190" s="202"/>
      <c r="H190" s="204" t="s">
        <v>1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137</v>
      </c>
      <c r="AU190" s="211" t="s">
        <v>135</v>
      </c>
      <c r="AV190" s="13" t="s">
        <v>80</v>
      </c>
      <c r="AW190" s="13" t="s">
        <v>30</v>
      </c>
      <c r="AX190" s="13" t="s">
        <v>72</v>
      </c>
      <c r="AY190" s="211" t="s">
        <v>127</v>
      </c>
    </row>
    <row r="191" spans="2:51" s="14" customFormat="1" ht="12">
      <c r="B191" s="212"/>
      <c r="C191" s="213"/>
      <c r="D191" s="203" t="s">
        <v>137</v>
      </c>
      <c r="E191" s="214" t="s">
        <v>1</v>
      </c>
      <c r="F191" s="215" t="s">
        <v>80</v>
      </c>
      <c r="G191" s="213"/>
      <c r="H191" s="216">
        <v>1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137</v>
      </c>
      <c r="AU191" s="222" t="s">
        <v>135</v>
      </c>
      <c r="AV191" s="14" t="s">
        <v>135</v>
      </c>
      <c r="AW191" s="14" t="s">
        <v>30</v>
      </c>
      <c r="AX191" s="14" t="s">
        <v>80</v>
      </c>
      <c r="AY191" s="222" t="s">
        <v>127</v>
      </c>
    </row>
    <row r="192" spans="1:65" s="2" customFormat="1" ht="37.95" customHeight="1">
      <c r="A192" s="34"/>
      <c r="B192" s="35"/>
      <c r="C192" s="223" t="s">
        <v>273</v>
      </c>
      <c r="D192" s="223" t="s">
        <v>203</v>
      </c>
      <c r="E192" s="224" t="s">
        <v>274</v>
      </c>
      <c r="F192" s="225" t="s">
        <v>275</v>
      </c>
      <c r="G192" s="226" t="s">
        <v>133</v>
      </c>
      <c r="H192" s="227">
        <v>1</v>
      </c>
      <c r="I192" s="228"/>
      <c r="J192" s="229">
        <f>ROUND(I192*H192,2)</f>
        <v>0</v>
      </c>
      <c r="K192" s="230"/>
      <c r="L192" s="231"/>
      <c r="M192" s="232" t="s">
        <v>1</v>
      </c>
      <c r="N192" s="233" t="s">
        <v>38</v>
      </c>
      <c r="O192" s="71"/>
      <c r="P192" s="197">
        <f>O192*H192</f>
        <v>0</v>
      </c>
      <c r="Q192" s="197">
        <v>0.0009</v>
      </c>
      <c r="R192" s="197">
        <f>Q192*H192</f>
        <v>0.0009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206</v>
      </c>
      <c r="AT192" s="199" t="s">
        <v>203</v>
      </c>
      <c r="AU192" s="199" t="s">
        <v>135</v>
      </c>
      <c r="AY192" s="17" t="s">
        <v>127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135</v>
      </c>
      <c r="BK192" s="200">
        <f>ROUND(I192*H192,2)</f>
        <v>0</v>
      </c>
      <c r="BL192" s="17" t="s">
        <v>185</v>
      </c>
      <c r="BM192" s="199" t="s">
        <v>276</v>
      </c>
    </row>
    <row r="193" spans="1:65" s="2" customFormat="1" ht="24.15" customHeight="1">
      <c r="A193" s="34"/>
      <c r="B193" s="35"/>
      <c r="C193" s="187" t="s">
        <v>277</v>
      </c>
      <c r="D193" s="187" t="s">
        <v>130</v>
      </c>
      <c r="E193" s="188" t="s">
        <v>278</v>
      </c>
      <c r="F193" s="189" t="s">
        <v>279</v>
      </c>
      <c r="G193" s="190" t="s">
        <v>133</v>
      </c>
      <c r="H193" s="191">
        <v>1</v>
      </c>
      <c r="I193" s="192"/>
      <c r="J193" s="193">
        <f>ROUND(I193*H193,2)</f>
        <v>0</v>
      </c>
      <c r="K193" s="194"/>
      <c r="L193" s="39"/>
      <c r="M193" s="195" t="s">
        <v>1</v>
      </c>
      <c r="N193" s="196" t="s">
        <v>38</v>
      </c>
      <c r="O193" s="71"/>
      <c r="P193" s="197">
        <f>O193*H193</f>
        <v>0</v>
      </c>
      <c r="Q193" s="197">
        <v>0.00028</v>
      </c>
      <c r="R193" s="197">
        <f>Q193*H193</f>
        <v>0.00028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185</v>
      </c>
      <c r="AT193" s="199" t="s">
        <v>130</v>
      </c>
      <c r="AU193" s="199" t="s">
        <v>135</v>
      </c>
      <c r="AY193" s="17" t="s">
        <v>127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135</v>
      </c>
      <c r="BK193" s="200">
        <f>ROUND(I193*H193,2)</f>
        <v>0</v>
      </c>
      <c r="BL193" s="17" t="s">
        <v>185</v>
      </c>
      <c r="BM193" s="199" t="s">
        <v>280</v>
      </c>
    </row>
    <row r="194" spans="1:65" s="2" customFormat="1" ht="21.75" customHeight="1">
      <c r="A194" s="34"/>
      <c r="B194" s="35"/>
      <c r="C194" s="223" t="s">
        <v>206</v>
      </c>
      <c r="D194" s="223" t="s">
        <v>203</v>
      </c>
      <c r="E194" s="224" t="s">
        <v>281</v>
      </c>
      <c r="F194" s="225" t="s">
        <v>282</v>
      </c>
      <c r="G194" s="226" t="s">
        <v>133</v>
      </c>
      <c r="H194" s="227">
        <v>1</v>
      </c>
      <c r="I194" s="228"/>
      <c r="J194" s="229">
        <f>ROUND(I194*H194,2)</f>
        <v>0</v>
      </c>
      <c r="K194" s="230"/>
      <c r="L194" s="231"/>
      <c r="M194" s="232" t="s">
        <v>1</v>
      </c>
      <c r="N194" s="233" t="s">
        <v>38</v>
      </c>
      <c r="O194" s="71"/>
      <c r="P194" s="197">
        <f>O194*H194</f>
        <v>0</v>
      </c>
      <c r="Q194" s="197">
        <v>0.00023</v>
      </c>
      <c r="R194" s="197">
        <f>Q194*H194</f>
        <v>0.00023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206</v>
      </c>
      <c r="AT194" s="199" t="s">
        <v>203</v>
      </c>
      <c r="AU194" s="199" t="s">
        <v>135</v>
      </c>
      <c r="AY194" s="17" t="s">
        <v>127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135</v>
      </c>
      <c r="BK194" s="200">
        <f>ROUND(I194*H194,2)</f>
        <v>0</v>
      </c>
      <c r="BL194" s="17" t="s">
        <v>185</v>
      </c>
      <c r="BM194" s="199" t="s">
        <v>283</v>
      </c>
    </row>
    <row r="195" spans="1:65" s="2" customFormat="1" ht="24.15" customHeight="1">
      <c r="A195" s="34"/>
      <c r="B195" s="35"/>
      <c r="C195" s="187" t="s">
        <v>284</v>
      </c>
      <c r="D195" s="187" t="s">
        <v>130</v>
      </c>
      <c r="E195" s="188" t="s">
        <v>285</v>
      </c>
      <c r="F195" s="189" t="s">
        <v>286</v>
      </c>
      <c r="G195" s="190" t="s">
        <v>152</v>
      </c>
      <c r="H195" s="191">
        <v>0.031</v>
      </c>
      <c r="I195" s="192"/>
      <c r="J195" s="193">
        <f>ROUND(I195*H195,2)</f>
        <v>0</v>
      </c>
      <c r="K195" s="194"/>
      <c r="L195" s="39"/>
      <c r="M195" s="195" t="s">
        <v>1</v>
      </c>
      <c r="N195" s="196" t="s">
        <v>38</v>
      </c>
      <c r="O195" s="71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185</v>
      </c>
      <c r="AT195" s="199" t="s">
        <v>130</v>
      </c>
      <c r="AU195" s="199" t="s">
        <v>135</v>
      </c>
      <c r="AY195" s="17" t="s">
        <v>127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135</v>
      </c>
      <c r="BK195" s="200">
        <f>ROUND(I195*H195,2)</f>
        <v>0</v>
      </c>
      <c r="BL195" s="17" t="s">
        <v>185</v>
      </c>
      <c r="BM195" s="199" t="s">
        <v>287</v>
      </c>
    </row>
    <row r="196" spans="1:65" s="2" customFormat="1" ht="33" customHeight="1">
      <c r="A196" s="34"/>
      <c r="B196" s="35"/>
      <c r="C196" s="187" t="s">
        <v>288</v>
      </c>
      <c r="D196" s="187" t="s">
        <v>130</v>
      </c>
      <c r="E196" s="188" t="s">
        <v>289</v>
      </c>
      <c r="F196" s="189" t="s">
        <v>290</v>
      </c>
      <c r="G196" s="190" t="s">
        <v>152</v>
      </c>
      <c r="H196" s="191">
        <v>0.031</v>
      </c>
      <c r="I196" s="192"/>
      <c r="J196" s="193">
        <f>ROUND(I196*H196,2)</f>
        <v>0</v>
      </c>
      <c r="K196" s="194"/>
      <c r="L196" s="39"/>
      <c r="M196" s="195" t="s">
        <v>1</v>
      </c>
      <c r="N196" s="196" t="s">
        <v>38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185</v>
      </c>
      <c r="AT196" s="199" t="s">
        <v>130</v>
      </c>
      <c r="AU196" s="199" t="s">
        <v>135</v>
      </c>
      <c r="AY196" s="17" t="s">
        <v>127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135</v>
      </c>
      <c r="BK196" s="200">
        <f>ROUND(I196*H196,2)</f>
        <v>0</v>
      </c>
      <c r="BL196" s="17" t="s">
        <v>185</v>
      </c>
      <c r="BM196" s="199" t="s">
        <v>291</v>
      </c>
    </row>
    <row r="197" spans="2:63" s="12" customFormat="1" ht="22.95" customHeight="1">
      <c r="B197" s="171"/>
      <c r="C197" s="172"/>
      <c r="D197" s="173" t="s">
        <v>71</v>
      </c>
      <c r="E197" s="185" t="s">
        <v>292</v>
      </c>
      <c r="F197" s="185" t="s">
        <v>293</v>
      </c>
      <c r="G197" s="172"/>
      <c r="H197" s="17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SUM(P198:P201)</f>
        <v>0</v>
      </c>
      <c r="Q197" s="179"/>
      <c r="R197" s="180">
        <f>SUM(R198:R201)</f>
        <v>0.0002</v>
      </c>
      <c r="S197" s="179"/>
      <c r="T197" s="181">
        <f>SUM(T198:T201)</f>
        <v>0</v>
      </c>
      <c r="AR197" s="182" t="s">
        <v>135</v>
      </c>
      <c r="AT197" s="183" t="s">
        <v>71</v>
      </c>
      <c r="AU197" s="183" t="s">
        <v>80</v>
      </c>
      <c r="AY197" s="182" t="s">
        <v>127</v>
      </c>
      <c r="BK197" s="184">
        <f>SUM(BK198:BK201)</f>
        <v>0</v>
      </c>
    </row>
    <row r="198" spans="1:65" s="2" customFormat="1" ht="24.15" customHeight="1">
      <c r="A198" s="34"/>
      <c r="B198" s="35"/>
      <c r="C198" s="187" t="s">
        <v>294</v>
      </c>
      <c r="D198" s="187" t="s">
        <v>130</v>
      </c>
      <c r="E198" s="188" t="s">
        <v>295</v>
      </c>
      <c r="F198" s="189" t="s">
        <v>296</v>
      </c>
      <c r="G198" s="190" t="s">
        <v>133</v>
      </c>
      <c r="H198" s="191">
        <v>1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38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185</v>
      </c>
      <c r="AT198" s="199" t="s">
        <v>130</v>
      </c>
      <c r="AU198" s="199" t="s">
        <v>135</v>
      </c>
      <c r="AY198" s="17" t="s">
        <v>127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135</v>
      </c>
      <c r="BK198" s="200">
        <f>ROUND(I198*H198,2)</f>
        <v>0</v>
      </c>
      <c r="BL198" s="17" t="s">
        <v>185</v>
      </c>
      <c r="BM198" s="199" t="s">
        <v>297</v>
      </c>
    </row>
    <row r="199" spans="2:51" s="13" customFormat="1" ht="12">
      <c r="B199" s="201"/>
      <c r="C199" s="202"/>
      <c r="D199" s="203" t="s">
        <v>137</v>
      </c>
      <c r="E199" s="204" t="s">
        <v>1</v>
      </c>
      <c r="F199" s="205" t="s">
        <v>237</v>
      </c>
      <c r="G199" s="202"/>
      <c r="H199" s="204" t="s">
        <v>1</v>
      </c>
      <c r="I199" s="206"/>
      <c r="J199" s="202"/>
      <c r="K199" s="202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137</v>
      </c>
      <c r="AU199" s="211" t="s">
        <v>135</v>
      </c>
      <c r="AV199" s="13" t="s">
        <v>80</v>
      </c>
      <c r="AW199" s="13" t="s">
        <v>30</v>
      </c>
      <c r="AX199" s="13" t="s">
        <v>72</v>
      </c>
      <c r="AY199" s="211" t="s">
        <v>127</v>
      </c>
    </row>
    <row r="200" spans="2:51" s="14" customFormat="1" ht="12">
      <c r="B200" s="212"/>
      <c r="C200" s="213"/>
      <c r="D200" s="203" t="s">
        <v>137</v>
      </c>
      <c r="E200" s="214" t="s">
        <v>1</v>
      </c>
      <c r="F200" s="215" t="s">
        <v>80</v>
      </c>
      <c r="G200" s="213"/>
      <c r="H200" s="216">
        <v>1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137</v>
      </c>
      <c r="AU200" s="222" t="s">
        <v>135</v>
      </c>
      <c r="AV200" s="14" t="s">
        <v>135</v>
      </c>
      <c r="AW200" s="14" t="s">
        <v>30</v>
      </c>
      <c r="AX200" s="14" t="s">
        <v>80</v>
      </c>
      <c r="AY200" s="222" t="s">
        <v>127</v>
      </c>
    </row>
    <row r="201" spans="1:65" s="2" customFormat="1" ht="16.5" customHeight="1">
      <c r="A201" s="34"/>
      <c r="B201" s="35"/>
      <c r="C201" s="223" t="s">
        <v>298</v>
      </c>
      <c r="D201" s="223" t="s">
        <v>203</v>
      </c>
      <c r="E201" s="224" t="s">
        <v>299</v>
      </c>
      <c r="F201" s="225" t="s">
        <v>300</v>
      </c>
      <c r="G201" s="226" t="s">
        <v>133</v>
      </c>
      <c r="H201" s="227">
        <v>1</v>
      </c>
      <c r="I201" s="228"/>
      <c r="J201" s="229">
        <f>ROUND(I201*H201,2)</f>
        <v>0</v>
      </c>
      <c r="K201" s="230"/>
      <c r="L201" s="231"/>
      <c r="M201" s="232" t="s">
        <v>1</v>
      </c>
      <c r="N201" s="233" t="s">
        <v>38</v>
      </c>
      <c r="O201" s="71"/>
      <c r="P201" s="197">
        <f>O201*H201</f>
        <v>0</v>
      </c>
      <c r="Q201" s="197">
        <v>0.0002</v>
      </c>
      <c r="R201" s="197">
        <f>Q201*H201</f>
        <v>0.0002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206</v>
      </c>
      <c r="AT201" s="199" t="s">
        <v>203</v>
      </c>
      <c r="AU201" s="199" t="s">
        <v>135</v>
      </c>
      <c r="AY201" s="17" t="s">
        <v>127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135</v>
      </c>
      <c r="BK201" s="200">
        <f>ROUND(I201*H201,2)</f>
        <v>0</v>
      </c>
      <c r="BL201" s="17" t="s">
        <v>185</v>
      </c>
      <c r="BM201" s="199" t="s">
        <v>301</v>
      </c>
    </row>
    <row r="202" spans="2:63" s="12" customFormat="1" ht="22.95" customHeight="1">
      <c r="B202" s="171"/>
      <c r="C202" s="172"/>
      <c r="D202" s="173" t="s">
        <v>71</v>
      </c>
      <c r="E202" s="185" t="s">
        <v>302</v>
      </c>
      <c r="F202" s="185" t="s">
        <v>303</v>
      </c>
      <c r="G202" s="172"/>
      <c r="H202" s="172"/>
      <c r="I202" s="175"/>
      <c r="J202" s="186">
        <f>BK202</f>
        <v>0</v>
      </c>
      <c r="K202" s="172"/>
      <c r="L202" s="177"/>
      <c r="M202" s="178"/>
      <c r="N202" s="179"/>
      <c r="O202" s="179"/>
      <c r="P202" s="180">
        <f>SUM(P203:P240)</f>
        <v>0</v>
      </c>
      <c r="Q202" s="179"/>
      <c r="R202" s="180">
        <f>SUM(R203:R240)</f>
        <v>0.158712</v>
      </c>
      <c r="S202" s="179"/>
      <c r="T202" s="181">
        <f>SUM(T203:T240)</f>
        <v>0.7052</v>
      </c>
      <c r="AR202" s="182" t="s">
        <v>135</v>
      </c>
      <c r="AT202" s="183" t="s">
        <v>71</v>
      </c>
      <c r="AU202" s="183" t="s">
        <v>80</v>
      </c>
      <c r="AY202" s="182" t="s">
        <v>127</v>
      </c>
      <c r="BK202" s="184">
        <f>SUM(BK203:BK240)</f>
        <v>0</v>
      </c>
    </row>
    <row r="203" spans="1:65" s="2" customFormat="1" ht="24.15" customHeight="1">
      <c r="A203" s="34"/>
      <c r="B203" s="35"/>
      <c r="C203" s="187" t="s">
        <v>304</v>
      </c>
      <c r="D203" s="187" t="s">
        <v>130</v>
      </c>
      <c r="E203" s="188" t="s">
        <v>305</v>
      </c>
      <c r="F203" s="189" t="s">
        <v>306</v>
      </c>
      <c r="G203" s="190" t="s">
        <v>133</v>
      </c>
      <c r="H203" s="191">
        <v>1</v>
      </c>
      <c r="I203" s="192"/>
      <c r="J203" s="193">
        <f>ROUND(I203*H203,2)</f>
        <v>0</v>
      </c>
      <c r="K203" s="194"/>
      <c r="L203" s="39"/>
      <c r="M203" s="195" t="s">
        <v>1</v>
      </c>
      <c r="N203" s="196" t="s">
        <v>38</v>
      </c>
      <c r="O203" s="71"/>
      <c r="P203" s="197">
        <f>O203*H203</f>
        <v>0</v>
      </c>
      <c r="Q203" s="197">
        <v>0</v>
      </c>
      <c r="R203" s="197">
        <f>Q203*H203</f>
        <v>0</v>
      </c>
      <c r="S203" s="197">
        <v>0.008</v>
      </c>
      <c r="T203" s="198">
        <f>S203*H203</f>
        <v>0.008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185</v>
      </c>
      <c r="AT203" s="199" t="s">
        <v>130</v>
      </c>
      <c r="AU203" s="199" t="s">
        <v>135</v>
      </c>
      <c r="AY203" s="17" t="s">
        <v>127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135</v>
      </c>
      <c r="BK203" s="200">
        <f>ROUND(I203*H203,2)</f>
        <v>0</v>
      </c>
      <c r="BL203" s="17" t="s">
        <v>185</v>
      </c>
      <c r="BM203" s="199" t="s">
        <v>307</v>
      </c>
    </row>
    <row r="204" spans="1:65" s="2" customFormat="1" ht="24.15" customHeight="1">
      <c r="A204" s="34"/>
      <c r="B204" s="35"/>
      <c r="C204" s="187" t="s">
        <v>308</v>
      </c>
      <c r="D204" s="187" t="s">
        <v>130</v>
      </c>
      <c r="E204" s="188" t="s">
        <v>309</v>
      </c>
      <c r="F204" s="189" t="s">
        <v>310</v>
      </c>
      <c r="G204" s="190" t="s">
        <v>133</v>
      </c>
      <c r="H204" s="191">
        <v>3</v>
      </c>
      <c r="I204" s="192"/>
      <c r="J204" s="193">
        <f>ROUND(I204*H204,2)</f>
        <v>0</v>
      </c>
      <c r="K204" s="194"/>
      <c r="L204" s="39"/>
      <c r="M204" s="195" t="s">
        <v>1</v>
      </c>
      <c r="N204" s="196" t="s">
        <v>38</v>
      </c>
      <c r="O204" s="71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185</v>
      </c>
      <c r="AT204" s="199" t="s">
        <v>130</v>
      </c>
      <c r="AU204" s="199" t="s">
        <v>135</v>
      </c>
      <c r="AY204" s="17" t="s">
        <v>127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135</v>
      </c>
      <c r="BK204" s="200">
        <f>ROUND(I204*H204,2)</f>
        <v>0</v>
      </c>
      <c r="BL204" s="17" t="s">
        <v>185</v>
      </c>
      <c r="BM204" s="199" t="s">
        <v>311</v>
      </c>
    </row>
    <row r="205" spans="2:51" s="13" customFormat="1" ht="12">
      <c r="B205" s="201"/>
      <c r="C205" s="202"/>
      <c r="D205" s="203" t="s">
        <v>137</v>
      </c>
      <c r="E205" s="204" t="s">
        <v>1</v>
      </c>
      <c r="F205" s="205" t="s">
        <v>312</v>
      </c>
      <c r="G205" s="202"/>
      <c r="H205" s="204" t="s">
        <v>1</v>
      </c>
      <c r="I205" s="206"/>
      <c r="J205" s="202"/>
      <c r="K205" s="202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137</v>
      </c>
      <c r="AU205" s="211" t="s">
        <v>135</v>
      </c>
      <c r="AV205" s="13" t="s">
        <v>80</v>
      </c>
      <c r="AW205" s="13" t="s">
        <v>30</v>
      </c>
      <c r="AX205" s="13" t="s">
        <v>72</v>
      </c>
      <c r="AY205" s="211" t="s">
        <v>127</v>
      </c>
    </row>
    <row r="206" spans="2:51" s="14" customFormat="1" ht="12">
      <c r="B206" s="212"/>
      <c r="C206" s="213"/>
      <c r="D206" s="203" t="s">
        <v>137</v>
      </c>
      <c r="E206" s="214" t="s">
        <v>1</v>
      </c>
      <c r="F206" s="215" t="s">
        <v>80</v>
      </c>
      <c r="G206" s="213"/>
      <c r="H206" s="216">
        <v>1</v>
      </c>
      <c r="I206" s="217"/>
      <c r="J206" s="213"/>
      <c r="K206" s="213"/>
      <c r="L206" s="218"/>
      <c r="M206" s="219"/>
      <c r="N206" s="220"/>
      <c r="O206" s="220"/>
      <c r="P206" s="220"/>
      <c r="Q206" s="220"/>
      <c r="R206" s="220"/>
      <c r="S206" s="220"/>
      <c r="T206" s="221"/>
      <c r="AT206" s="222" t="s">
        <v>137</v>
      </c>
      <c r="AU206" s="222" t="s">
        <v>135</v>
      </c>
      <c r="AV206" s="14" t="s">
        <v>135</v>
      </c>
      <c r="AW206" s="14" t="s">
        <v>30</v>
      </c>
      <c r="AX206" s="14" t="s">
        <v>72</v>
      </c>
      <c r="AY206" s="222" t="s">
        <v>127</v>
      </c>
    </row>
    <row r="207" spans="2:51" s="13" customFormat="1" ht="12">
      <c r="B207" s="201"/>
      <c r="C207" s="202"/>
      <c r="D207" s="203" t="s">
        <v>137</v>
      </c>
      <c r="E207" s="204" t="s">
        <v>1</v>
      </c>
      <c r="F207" s="205" t="s">
        <v>237</v>
      </c>
      <c r="G207" s="202"/>
      <c r="H207" s="204" t="s">
        <v>1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137</v>
      </c>
      <c r="AU207" s="211" t="s">
        <v>135</v>
      </c>
      <c r="AV207" s="13" t="s">
        <v>80</v>
      </c>
      <c r="AW207" s="13" t="s">
        <v>30</v>
      </c>
      <c r="AX207" s="13" t="s">
        <v>72</v>
      </c>
      <c r="AY207" s="211" t="s">
        <v>127</v>
      </c>
    </row>
    <row r="208" spans="2:51" s="14" customFormat="1" ht="12">
      <c r="B208" s="212"/>
      <c r="C208" s="213"/>
      <c r="D208" s="203" t="s">
        <v>137</v>
      </c>
      <c r="E208" s="214" t="s">
        <v>1</v>
      </c>
      <c r="F208" s="215" t="s">
        <v>80</v>
      </c>
      <c r="G208" s="213"/>
      <c r="H208" s="216">
        <v>1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137</v>
      </c>
      <c r="AU208" s="222" t="s">
        <v>135</v>
      </c>
      <c r="AV208" s="14" t="s">
        <v>135</v>
      </c>
      <c r="AW208" s="14" t="s">
        <v>30</v>
      </c>
      <c r="AX208" s="14" t="s">
        <v>72</v>
      </c>
      <c r="AY208" s="222" t="s">
        <v>127</v>
      </c>
    </row>
    <row r="209" spans="2:51" s="13" customFormat="1" ht="12">
      <c r="B209" s="201"/>
      <c r="C209" s="202"/>
      <c r="D209" s="203" t="s">
        <v>137</v>
      </c>
      <c r="E209" s="204" t="s">
        <v>1</v>
      </c>
      <c r="F209" s="205" t="s">
        <v>238</v>
      </c>
      <c r="G209" s="202"/>
      <c r="H209" s="204" t="s">
        <v>1</v>
      </c>
      <c r="I209" s="206"/>
      <c r="J209" s="202"/>
      <c r="K209" s="202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137</v>
      </c>
      <c r="AU209" s="211" t="s">
        <v>135</v>
      </c>
      <c r="AV209" s="13" t="s">
        <v>80</v>
      </c>
      <c r="AW209" s="13" t="s">
        <v>30</v>
      </c>
      <c r="AX209" s="13" t="s">
        <v>72</v>
      </c>
      <c r="AY209" s="211" t="s">
        <v>127</v>
      </c>
    </row>
    <row r="210" spans="2:51" s="14" customFormat="1" ht="12">
      <c r="B210" s="212"/>
      <c r="C210" s="213"/>
      <c r="D210" s="203" t="s">
        <v>137</v>
      </c>
      <c r="E210" s="214" t="s">
        <v>1</v>
      </c>
      <c r="F210" s="215" t="s">
        <v>80</v>
      </c>
      <c r="G210" s="213"/>
      <c r="H210" s="216">
        <v>1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137</v>
      </c>
      <c r="AU210" s="222" t="s">
        <v>135</v>
      </c>
      <c r="AV210" s="14" t="s">
        <v>135</v>
      </c>
      <c r="AW210" s="14" t="s">
        <v>30</v>
      </c>
      <c r="AX210" s="14" t="s">
        <v>72</v>
      </c>
      <c r="AY210" s="222" t="s">
        <v>127</v>
      </c>
    </row>
    <row r="211" spans="2:51" s="15" customFormat="1" ht="12">
      <c r="B211" s="234"/>
      <c r="C211" s="235"/>
      <c r="D211" s="203" t="s">
        <v>137</v>
      </c>
      <c r="E211" s="236" t="s">
        <v>1</v>
      </c>
      <c r="F211" s="237" t="s">
        <v>239</v>
      </c>
      <c r="G211" s="235"/>
      <c r="H211" s="238">
        <v>3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137</v>
      </c>
      <c r="AU211" s="244" t="s">
        <v>135</v>
      </c>
      <c r="AV211" s="15" t="s">
        <v>134</v>
      </c>
      <c r="AW211" s="15" t="s">
        <v>30</v>
      </c>
      <c r="AX211" s="15" t="s">
        <v>80</v>
      </c>
      <c r="AY211" s="244" t="s">
        <v>127</v>
      </c>
    </row>
    <row r="212" spans="1:65" s="2" customFormat="1" ht="24.15" customHeight="1">
      <c r="A212" s="34"/>
      <c r="B212" s="35"/>
      <c r="C212" s="223" t="s">
        <v>313</v>
      </c>
      <c r="D212" s="223" t="s">
        <v>203</v>
      </c>
      <c r="E212" s="224" t="s">
        <v>314</v>
      </c>
      <c r="F212" s="225" t="s">
        <v>315</v>
      </c>
      <c r="G212" s="226" t="s">
        <v>133</v>
      </c>
      <c r="H212" s="227">
        <v>2</v>
      </c>
      <c r="I212" s="228"/>
      <c r="J212" s="229">
        <f aca="true" t="shared" si="10" ref="J212:J217">ROUND(I212*H212,2)</f>
        <v>0</v>
      </c>
      <c r="K212" s="230"/>
      <c r="L212" s="231"/>
      <c r="M212" s="232" t="s">
        <v>1</v>
      </c>
      <c r="N212" s="233" t="s">
        <v>38</v>
      </c>
      <c r="O212" s="71"/>
      <c r="P212" s="197">
        <f aca="true" t="shared" si="11" ref="P212:P217">O212*H212</f>
        <v>0</v>
      </c>
      <c r="Q212" s="197">
        <v>0.02</v>
      </c>
      <c r="R212" s="197">
        <f aca="true" t="shared" si="12" ref="R212:R217">Q212*H212</f>
        <v>0.04</v>
      </c>
      <c r="S212" s="197">
        <v>0</v>
      </c>
      <c r="T212" s="198">
        <f aca="true" t="shared" si="13" ref="T212:T217"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206</v>
      </c>
      <c r="AT212" s="199" t="s">
        <v>203</v>
      </c>
      <c r="AU212" s="199" t="s">
        <v>135</v>
      </c>
      <c r="AY212" s="17" t="s">
        <v>127</v>
      </c>
      <c r="BE212" s="200">
        <f aca="true" t="shared" si="14" ref="BE212:BE217">IF(N212="základní",J212,0)</f>
        <v>0</v>
      </c>
      <c r="BF212" s="200">
        <f aca="true" t="shared" si="15" ref="BF212:BF217">IF(N212="snížená",J212,0)</f>
        <v>0</v>
      </c>
      <c r="BG212" s="200">
        <f aca="true" t="shared" si="16" ref="BG212:BG217">IF(N212="zákl. přenesená",J212,0)</f>
        <v>0</v>
      </c>
      <c r="BH212" s="200">
        <f aca="true" t="shared" si="17" ref="BH212:BH217">IF(N212="sníž. přenesená",J212,0)</f>
        <v>0</v>
      </c>
      <c r="BI212" s="200">
        <f aca="true" t="shared" si="18" ref="BI212:BI217">IF(N212="nulová",J212,0)</f>
        <v>0</v>
      </c>
      <c r="BJ212" s="17" t="s">
        <v>135</v>
      </c>
      <c r="BK212" s="200">
        <f aca="true" t="shared" si="19" ref="BK212:BK217">ROUND(I212*H212,2)</f>
        <v>0</v>
      </c>
      <c r="BL212" s="17" t="s">
        <v>185</v>
      </c>
      <c r="BM212" s="199" t="s">
        <v>316</v>
      </c>
    </row>
    <row r="213" spans="1:65" s="2" customFormat="1" ht="24.15" customHeight="1">
      <c r="A213" s="34"/>
      <c r="B213" s="35"/>
      <c r="C213" s="223" t="s">
        <v>317</v>
      </c>
      <c r="D213" s="223" t="s">
        <v>203</v>
      </c>
      <c r="E213" s="224" t="s">
        <v>318</v>
      </c>
      <c r="F213" s="225" t="s">
        <v>319</v>
      </c>
      <c r="G213" s="226" t="s">
        <v>133</v>
      </c>
      <c r="H213" s="227">
        <v>1</v>
      </c>
      <c r="I213" s="228"/>
      <c r="J213" s="229">
        <f t="shared" si="10"/>
        <v>0</v>
      </c>
      <c r="K213" s="230"/>
      <c r="L213" s="231"/>
      <c r="M213" s="232" t="s">
        <v>1</v>
      </c>
      <c r="N213" s="233" t="s">
        <v>38</v>
      </c>
      <c r="O213" s="71"/>
      <c r="P213" s="197">
        <f t="shared" si="11"/>
        <v>0</v>
      </c>
      <c r="Q213" s="197">
        <v>0.0145</v>
      </c>
      <c r="R213" s="197">
        <f t="shared" si="12"/>
        <v>0.0145</v>
      </c>
      <c r="S213" s="197">
        <v>0</v>
      </c>
      <c r="T213" s="198">
        <f t="shared" si="1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206</v>
      </c>
      <c r="AT213" s="199" t="s">
        <v>203</v>
      </c>
      <c r="AU213" s="199" t="s">
        <v>135</v>
      </c>
      <c r="AY213" s="17" t="s">
        <v>127</v>
      </c>
      <c r="BE213" s="200">
        <f t="shared" si="14"/>
        <v>0</v>
      </c>
      <c r="BF213" s="200">
        <f t="shared" si="15"/>
        <v>0</v>
      </c>
      <c r="BG213" s="200">
        <f t="shared" si="16"/>
        <v>0</v>
      </c>
      <c r="BH213" s="200">
        <f t="shared" si="17"/>
        <v>0</v>
      </c>
      <c r="BI213" s="200">
        <f t="shared" si="18"/>
        <v>0</v>
      </c>
      <c r="BJ213" s="17" t="s">
        <v>135</v>
      </c>
      <c r="BK213" s="200">
        <f t="shared" si="19"/>
        <v>0</v>
      </c>
      <c r="BL213" s="17" t="s">
        <v>185</v>
      </c>
      <c r="BM213" s="199" t="s">
        <v>320</v>
      </c>
    </row>
    <row r="214" spans="1:65" s="2" customFormat="1" ht="21.75" customHeight="1">
      <c r="A214" s="34"/>
      <c r="B214" s="35"/>
      <c r="C214" s="187" t="s">
        <v>321</v>
      </c>
      <c r="D214" s="187" t="s">
        <v>130</v>
      </c>
      <c r="E214" s="188" t="s">
        <v>322</v>
      </c>
      <c r="F214" s="189" t="s">
        <v>323</v>
      </c>
      <c r="G214" s="190" t="s">
        <v>133</v>
      </c>
      <c r="H214" s="191">
        <v>3</v>
      </c>
      <c r="I214" s="192"/>
      <c r="J214" s="193">
        <f t="shared" si="10"/>
        <v>0</v>
      </c>
      <c r="K214" s="194"/>
      <c r="L214" s="39"/>
      <c r="M214" s="195" t="s">
        <v>1</v>
      </c>
      <c r="N214" s="196" t="s">
        <v>38</v>
      </c>
      <c r="O214" s="71"/>
      <c r="P214" s="197">
        <f t="shared" si="11"/>
        <v>0</v>
      </c>
      <c r="Q214" s="197">
        <v>0</v>
      </c>
      <c r="R214" s="197">
        <f t="shared" si="12"/>
        <v>0</v>
      </c>
      <c r="S214" s="197">
        <v>0</v>
      </c>
      <c r="T214" s="198">
        <f t="shared" si="1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185</v>
      </c>
      <c r="AT214" s="199" t="s">
        <v>130</v>
      </c>
      <c r="AU214" s="199" t="s">
        <v>135</v>
      </c>
      <c r="AY214" s="17" t="s">
        <v>127</v>
      </c>
      <c r="BE214" s="200">
        <f t="shared" si="14"/>
        <v>0</v>
      </c>
      <c r="BF214" s="200">
        <f t="shared" si="15"/>
        <v>0</v>
      </c>
      <c r="BG214" s="200">
        <f t="shared" si="16"/>
        <v>0</v>
      </c>
      <c r="BH214" s="200">
        <f t="shared" si="17"/>
        <v>0</v>
      </c>
      <c r="BI214" s="200">
        <f t="shared" si="18"/>
        <v>0</v>
      </c>
      <c r="BJ214" s="17" t="s">
        <v>135</v>
      </c>
      <c r="BK214" s="200">
        <f t="shared" si="19"/>
        <v>0</v>
      </c>
      <c r="BL214" s="17" t="s">
        <v>185</v>
      </c>
      <c r="BM214" s="199" t="s">
        <v>324</v>
      </c>
    </row>
    <row r="215" spans="1:65" s="2" customFormat="1" ht="16.5" customHeight="1">
      <c r="A215" s="34"/>
      <c r="B215" s="35"/>
      <c r="C215" s="223" t="s">
        <v>325</v>
      </c>
      <c r="D215" s="223" t="s">
        <v>203</v>
      </c>
      <c r="E215" s="224" t="s">
        <v>326</v>
      </c>
      <c r="F215" s="225" t="s">
        <v>327</v>
      </c>
      <c r="G215" s="226" t="s">
        <v>133</v>
      </c>
      <c r="H215" s="227">
        <v>3</v>
      </c>
      <c r="I215" s="228"/>
      <c r="J215" s="229">
        <f t="shared" si="10"/>
        <v>0</v>
      </c>
      <c r="K215" s="230"/>
      <c r="L215" s="231"/>
      <c r="M215" s="232" t="s">
        <v>1</v>
      </c>
      <c r="N215" s="233" t="s">
        <v>38</v>
      </c>
      <c r="O215" s="71"/>
      <c r="P215" s="197">
        <f t="shared" si="11"/>
        <v>0</v>
      </c>
      <c r="Q215" s="197">
        <v>0.0022</v>
      </c>
      <c r="R215" s="197">
        <f t="shared" si="12"/>
        <v>0.0066</v>
      </c>
      <c r="S215" s="197">
        <v>0</v>
      </c>
      <c r="T215" s="198">
        <f t="shared" si="1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206</v>
      </c>
      <c r="AT215" s="199" t="s">
        <v>203</v>
      </c>
      <c r="AU215" s="199" t="s">
        <v>135</v>
      </c>
      <c r="AY215" s="17" t="s">
        <v>127</v>
      </c>
      <c r="BE215" s="200">
        <f t="shared" si="14"/>
        <v>0</v>
      </c>
      <c r="BF215" s="200">
        <f t="shared" si="15"/>
        <v>0</v>
      </c>
      <c r="BG215" s="200">
        <f t="shared" si="16"/>
        <v>0</v>
      </c>
      <c r="BH215" s="200">
        <f t="shared" si="17"/>
        <v>0</v>
      </c>
      <c r="BI215" s="200">
        <f t="shared" si="18"/>
        <v>0</v>
      </c>
      <c r="BJ215" s="17" t="s">
        <v>135</v>
      </c>
      <c r="BK215" s="200">
        <f t="shared" si="19"/>
        <v>0</v>
      </c>
      <c r="BL215" s="17" t="s">
        <v>185</v>
      </c>
      <c r="BM215" s="199" t="s">
        <v>328</v>
      </c>
    </row>
    <row r="216" spans="1:65" s="2" customFormat="1" ht="24.15" customHeight="1">
      <c r="A216" s="34"/>
      <c r="B216" s="35"/>
      <c r="C216" s="187" t="s">
        <v>329</v>
      </c>
      <c r="D216" s="187" t="s">
        <v>130</v>
      </c>
      <c r="E216" s="188" t="s">
        <v>330</v>
      </c>
      <c r="F216" s="189" t="s">
        <v>331</v>
      </c>
      <c r="G216" s="190" t="s">
        <v>133</v>
      </c>
      <c r="H216" s="191">
        <v>4</v>
      </c>
      <c r="I216" s="192"/>
      <c r="J216" s="193">
        <f t="shared" si="10"/>
        <v>0</v>
      </c>
      <c r="K216" s="194"/>
      <c r="L216" s="39"/>
      <c r="M216" s="195" t="s">
        <v>1</v>
      </c>
      <c r="N216" s="196" t="s">
        <v>38</v>
      </c>
      <c r="O216" s="71"/>
      <c r="P216" s="197">
        <f t="shared" si="11"/>
        <v>0</v>
      </c>
      <c r="Q216" s="197">
        <v>0</v>
      </c>
      <c r="R216" s="197">
        <f t="shared" si="12"/>
        <v>0</v>
      </c>
      <c r="S216" s="197">
        <v>0.0018</v>
      </c>
      <c r="T216" s="198">
        <f t="shared" si="13"/>
        <v>0.0072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185</v>
      </c>
      <c r="AT216" s="199" t="s">
        <v>130</v>
      </c>
      <c r="AU216" s="199" t="s">
        <v>135</v>
      </c>
      <c r="AY216" s="17" t="s">
        <v>127</v>
      </c>
      <c r="BE216" s="200">
        <f t="shared" si="14"/>
        <v>0</v>
      </c>
      <c r="BF216" s="200">
        <f t="shared" si="15"/>
        <v>0</v>
      </c>
      <c r="BG216" s="200">
        <f t="shared" si="16"/>
        <v>0</v>
      </c>
      <c r="BH216" s="200">
        <f t="shared" si="17"/>
        <v>0</v>
      </c>
      <c r="BI216" s="200">
        <f t="shared" si="18"/>
        <v>0</v>
      </c>
      <c r="BJ216" s="17" t="s">
        <v>135</v>
      </c>
      <c r="BK216" s="200">
        <f t="shared" si="19"/>
        <v>0</v>
      </c>
      <c r="BL216" s="17" t="s">
        <v>185</v>
      </c>
      <c r="BM216" s="199" t="s">
        <v>332</v>
      </c>
    </row>
    <row r="217" spans="1:65" s="2" customFormat="1" ht="24.15" customHeight="1">
      <c r="A217" s="34"/>
      <c r="B217" s="35"/>
      <c r="C217" s="187" t="s">
        <v>333</v>
      </c>
      <c r="D217" s="187" t="s">
        <v>130</v>
      </c>
      <c r="E217" s="188" t="s">
        <v>334</v>
      </c>
      <c r="F217" s="189" t="s">
        <v>335</v>
      </c>
      <c r="G217" s="190" t="s">
        <v>133</v>
      </c>
      <c r="H217" s="191">
        <v>2</v>
      </c>
      <c r="I217" s="192"/>
      <c r="J217" s="193">
        <f t="shared" si="10"/>
        <v>0</v>
      </c>
      <c r="K217" s="194"/>
      <c r="L217" s="39"/>
      <c r="M217" s="195" t="s">
        <v>1</v>
      </c>
      <c r="N217" s="196" t="s">
        <v>38</v>
      </c>
      <c r="O217" s="71"/>
      <c r="P217" s="197">
        <f t="shared" si="11"/>
        <v>0</v>
      </c>
      <c r="Q217" s="197">
        <v>0.00047</v>
      </c>
      <c r="R217" s="197">
        <f t="shared" si="12"/>
        <v>0.00094</v>
      </c>
      <c r="S217" s="197">
        <v>0</v>
      </c>
      <c r="T217" s="198">
        <f t="shared" si="1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185</v>
      </c>
      <c r="AT217" s="199" t="s">
        <v>130</v>
      </c>
      <c r="AU217" s="199" t="s">
        <v>135</v>
      </c>
      <c r="AY217" s="17" t="s">
        <v>127</v>
      </c>
      <c r="BE217" s="200">
        <f t="shared" si="14"/>
        <v>0</v>
      </c>
      <c r="BF217" s="200">
        <f t="shared" si="15"/>
        <v>0</v>
      </c>
      <c r="BG217" s="200">
        <f t="shared" si="16"/>
        <v>0</v>
      </c>
      <c r="BH217" s="200">
        <f t="shared" si="17"/>
        <v>0</v>
      </c>
      <c r="BI217" s="200">
        <f t="shared" si="18"/>
        <v>0</v>
      </c>
      <c r="BJ217" s="17" t="s">
        <v>135</v>
      </c>
      <c r="BK217" s="200">
        <f t="shared" si="19"/>
        <v>0</v>
      </c>
      <c r="BL217" s="17" t="s">
        <v>185</v>
      </c>
      <c r="BM217" s="199" t="s">
        <v>336</v>
      </c>
    </row>
    <row r="218" spans="2:51" s="13" customFormat="1" ht="12">
      <c r="B218" s="201"/>
      <c r="C218" s="202"/>
      <c r="D218" s="203" t="s">
        <v>137</v>
      </c>
      <c r="E218" s="204" t="s">
        <v>1</v>
      </c>
      <c r="F218" s="205" t="s">
        <v>337</v>
      </c>
      <c r="G218" s="202"/>
      <c r="H218" s="204" t="s">
        <v>1</v>
      </c>
      <c r="I218" s="206"/>
      <c r="J218" s="202"/>
      <c r="K218" s="202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137</v>
      </c>
      <c r="AU218" s="211" t="s">
        <v>135</v>
      </c>
      <c r="AV218" s="13" t="s">
        <v>80</v>
      </c>
      <c r="AW218" s="13" t="s">
        <v>30</v>
      </c>
      <c r="AX218" s="13" t="s">
        <v>72</v>
      </c>
      <c r="AY218" s="211" t="s">
        <v>127</v>
      </c>
    </row>
    <row r="219" spans="2:51" s="14" customFormat="1" ht="12">
      <c r="B219" s="212"/>
      <c r="C219" s="213"/>
      <c r="D219" s="203" t="s">
        <v>137</v>
      </c>
      <c r="E219" s="214" t="s">
        <v>1</v>
      </c>
      <c r="F219" s="215" t="s">
        <v>245</v>
      </c>
      <c r="G219" s="213"/>
      <c r="H219" s="216">
        <v>2</v>
      </c>
      <c r="I219" s="217"/>
      <c r="J219" s="213"/>
      <c r="K219" s="213"/>
      <c r="L219" s="218"/>
      <c r="M219" s="219"/>
      <c r="N219" s="220"/>
      <c r="O219" s="220"/>
      <c r="P219" s="220"/>
      <c r="Q219" s="220"/>
      <c r="R219" s="220"/>
      <c r="S219" s="220"/>
      <c r="T219" s="221"/>
      <c r="AT219" s="222" t="s">
        <v>137</v>
      </c>
      <c r="AU219" s="222" t="s">
        <v>135</v>
      </c>
      <c r="AV219" s="14" t="s">
        <v>135</v>
      </c>
      <c r="AW219" s="14" t="s">
        <v>30</v>
      </c>
      <c r="AX219" s="14" t="s">
        <v>80</v>
      </c>
      <c r="AY219" s="222" t="s">
        <v>127</v>
      </c>
    </row>
    <row r="220" spans="1:65" s="2" customFormat="1" ht="24.15" customHeight="1">
      <c r="A220" s="34"/>
      <c r="B220" s="35"/>
      <c r="C220" s="223" t="s">
        <v>338</v>
      </c>
      <c r="D220" s="223" t="s">
        <v>203</v>
      </c>
      <c r="E220" s="224" t="s">
        <v>339</v>
      </c>
      <c r="F220" s="225" t="s">
        <v>340</v>
      </c>
      <c r="G220" s="226" t="s">
        <v>133</v>
      </c>
      <c r="H220" s="227">
        <v>2</v>
      </c>
      <c r="I220" s="228"/>
      <c r="J220" s="229">
        <f>ROUND(I220*H220,2)</f>
        <v>0</v>
      </c>
      <c r="K220" s="230"/>
      <c r="L220" s="231"/>
      <c r="M220" s="232" t="s">
        <v>1</v>
      </c>
      <c r="N220" s="233" t="s">
        <v>38</v>
      </c>
      <c r="O220" s="71"/>
      <c r="P220" s="197">
        <f>O220*H220</f>
        <v>0</v>
      </c>
      <c r="Q220" s="197">
        <v>0.026</v>
      </c>
      <c r="R220" s="197">
        <f>Q220*H220</f>
        <v>0.052</v>
      </c>
      <c r="S220" s="197">
        <v>0</v>
      </c>
      <c r="T220" s="19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206</v>
      </c>
      <c r="AT220" s="199" t="s">
        <v>203</v>
      </c>
      <c r="AU220" s="199" t="s">
        <v>135</v>
      </c>
      <c r="AY220" s="17" t="s">
        <v>127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7" t="s">
        <v>135</v>
      </c>
      <c r="BK220" s="200">
        <f>ROUND(I220*H220,2)</f>
        <v>0</v>
      </c>
      <c r="BL220" s="17" t="s">
        <v>185</v>
      </c>
      <c r="BM220" s="199" t="s">
        <v>341</v>
      </c>
    </row>
    <row r="221" spans="1:65" s="2" customFormat="1" ht="24.15" customHeight="1">
      <c r="A221" s="34"/>
      <c r="B221" s="35"/>
      <c r="C221" s="187" t="s">
        <v>342</v>
      </c>
      <c r="D221" s="187" t="s">
        <v>130</v>
      </c>
      <c r="E221" s="188" t="s">
        <v>343</v>
      </c>
      <c r="F221" s="189" t="s">
        <v>344</v>
      </c>
      <c r="G221" s="190" t="s">
        <v>133</v>
      </c>
      <c r="H221" s="191">
        <v>8</v>
      </c>
      <c r="I221" s="192"/>
      <c r="J221" s="193">
        <f>ROUND(I221*H221,2)</f>
        <v>0</v>
      </c>
      <c r="K221" s="194"/>
      <c r="L221" s="39"/>
      <c r="M221" s="195" t="s">
        <v>1</v>
      </c>
      <c r="N221" s="196" t="s">
        <v>38</v>
      </c>
      <c r="O221" s="71"/>
      <c r="P221" s="197">
        <f>O221*H221</f>
        <v>0</v>
      </c>
      <c r="Q221" s="197">
        <v>0</v>
      </c>
      <c r="R221" s="197">
        <f>Q221*H221</f>
        <v>0</v>
      </c>
      <c r="S221" s="197">
        <v>0.024</v>
      </c>
      <c r="T221" s="198">
        <f>S221*H221</f>
        <v>0.192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134</v>
      </c>
      <c r="AT221" s="199" t="s">
        <v>130</v>
      </c>
      <c r="AU221" s="199" t="s">
        <v>135</v>
      </c>
      <c r="AY221" s="17" t="s">
        <v>127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135</v>
      </c>
      <c r="BK221" s="200">
        <f>ROUND(I221*H221,2)</f>
        <v>0</v>
      </c>
      <c r="BL221" s="17" t="s">
        <v>134</v>
      </c>
      <c r="BM221" s="199" t="s">
        <v>345</v>
      </c>
    </row>
    <row r="222" spans="2:51" s="14" customFormat="1" ht="12">
      <c r="B222" s="212"/>
      <c r="C222" s="213"/>
      <c r="D222" s="203" t="s">
        <v>137</v>
      </c>
      <c r="E222" s="214" t="s">
        <v>1</v>
      </c>
      <c r="F222" s="215" t="s">
        <v>346</v>
      </c>
      <c r="G222" s="213"/>
      <c r="H222" s="216">
        <v>8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137</v>
      </c>
      <c r="AU222" s="222" t="s">
        <v>135</v>
      </c>
      <c r="AV222" s="14" t="s">
        <v>135</v>
      </c>
      <c r="AW222" s="14" t="s">
        <v>30</v>
      </c>
      <c r="AX222" s="14" t="s">
        <v>80</v>
      </c>
      <c r="AY222" s="222" t="s">
        <v>127</v>
      </c>
    </row>
    <row r="223" spans="1:65" s="2" customFormat="1" ht="24.15" customHeight="1">
      <c r="A223" s="34"/>
      <c r="B223" s="35"/>
      <c r="C223" s="187" t="s">
        <v>347</v>
      </c>
      <c r="D223" s="187" t="s">
        <v>130</v>
      </c>
      <c r="E223" s="188" t="s">
        <v>348</v>
      </c>
      <c r="F223" s="189" t="s">
        <v>349</v>
      </c>
      <c r="G223" s="190" t="s">
        <v>133</v>
      </c>
      <c r="H223" s="191">
        <v>4</v>
      </c>
      <c r="I223" s="192"/>
      <c r="J223" s="193">
        <f>ROUND(I223*H223,2)</f>
        <v>0</v>
      </c>
      <c r="K223" s="194"/>
      <c r="L223" s="39"/>
      <c r="M223" s="195" t="s">
        <v>1</v>
      </c>
      <c r="N223" s="196" t="s">
        <v>38</v>
      </c>
      <c r="O223" s="71"/>
      <c r="P223" s="197">
        <f>O223*H223</f>
        <v>0</v>
      </c>
      <c r="Q223" s="197">
        <v>0</v>
      </c>
      <c r="R223" s="197">
        <f>Q223*H223</f>
        <v>0</v>
      </c>
      <c r="S223" s="197">
        <v>0</v>
      </c>
      <c r="T223" s="19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185</v>
      </c>
      <c r="AT223" s="199" t="s">
        <v>130</v>
      </c>
      <c r="AU223" s="199" t="s">
        <v>135</v>
      </c>
      <c r="AY223" s="17" t="s">
        <v>127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7" t="s">
        <v>135</v>
      </c>
      <c r="BK223" s="200">
        <f>ROUND(I223*H223,2)</f>
        <v>0</v>
      </c>
      <c r="BL223" s="17" t="s">
        <v>185</v>
      </c>
      <c r="BM223" s="199" t="s">
        <v>350</v>
      </c>
    </row>
    <row r="224" spans="1:65" s="2" customFormat="1" ht="24.15" customHeight="1">
      <c r="A224" s="34"/>
      <c r="B224" s="35"/>
      <c r="C224" s="223" t="s">
        <v>351</v>
      </c>
      <c r="D224" s="223" t="s">
        <v>203</v>
      </c>
      <c r="E224" s="224" t="s">
        <v>352</v>
      </c>
      <c r="F224" s="225" t="s">
        <v>353</v>
      </c>
      <c r="G224" s="226" t="s">
        <v>133</v>
      </c>
      <c r="H224" s="227">
        <v>4</v>
      </c>
      <c r="I224" s="228"/>
      <c r="J224" s="229">
        <f>ROUND(I224*H224,2)</f>
        <v>0</v>
      </c>
      <c r="K224" s="230"/>
      <c r="L224" s="231"/>
      <c r="M224" s="232" t="s">
        <v>1</v>
      </c>
      <c r="N224" s="233" t="s">
        <v>38</v>
      </c>
      <c r="O224" s="71"/>
      <c r="P224" s="197">
        <f>O224*H224</f>
        <v>0</v>
      </c>
      <c r="Q224" s="197">
        <v>0.00123</v>
      </c>
      <c r="R224" s="197">
        <f>Q224*H224</f>
        <v>0.00492</v>
      </c>
      <c r="S224" s="197">
        <v>0</v>
      </c>
      <c r="T224" s="19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206</v>
      </c>
      <c r="AT224" s="199" t="s">
        <v>203</v>
      </c>
      <c r="AU224" s="199" t="s">
        <v>135</v>
      </c>
      <c r="AY224" s="17" t="s">
        <v>127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135</v>
      </c>
      <c r="BK224" s="200">
        <f>ROUND(I224*H224,2)</f>
        <v>0</v>
      </c>
      <c r="BL224" s="17" t="s">
        <v>185</v>
      </c>
      <c r="BM224" s="199" t="s">
        <v>354</v>
      </c>
    </row>
    <row r="225" spans="1:65" s="2" customFormat="1" ht="24.15" customHeight="1">
      <c r="A225" s="34"/>
      <c r="B225" s="35"/>
      <c r="C225" s="187" t="s">
        <v>355</v>
      </c>
      <c r="D225" s="187" t="s">
        <v>130</v>
      </c>
      <c r="E225" s="188" t="s">
        <v>356</v>
      </c>
      <c r="F225" s="189" t="s">
        <v>357</v>
      </c>
      <c r="G225" s="190" t="s">
        <v>133</v>
      </c>
      <c r="H225" s="191">
        <v>3</v>
      </c>
      <c r="I225" s="192"/>
      <c r="J225" s="193">
        <f>ROUND(I225*H225,2)</f>
        <v>0</v>
      </c>
      <c r="K225" s="194"/>
      <c r="L225" s="39"/>
      <c r="M225" s="195" t="s">
        <v>1</v>
      </c>
      <c r="N225" s="196" t="s">
        <v>38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185</v>
      </c>
      <c r="AT225" s="199" t="s">
        <v>130</v>
      </c>
      <c r="AU225" s="199" t="s">
        <v>135</v>
      </c>
      <c r="AY225" s="17" t="s">
        <v>127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135</v>
      </c>
      <c r="BK225" s="200">
        <f>ROUND(I225*H225,2)</f>
        <v>0</v>
      </c>
      <c r="BL225" s="17" t="s">
        <v>185</v>
      </c>
      <c r="BM225" s="199" t="s">
        <v>358</v>
      </c>
    </row>
    <row r="226" spans="2:51" s="13" customFormat="1" ht="20.4">
      <c r="B226" s="201"/>
      <c r="C226" s="202"/>
      <c r="D226" s="203" t="s">
        <v>137</v>
      </c>
      <c r="E226" s="204" t="s">
        <v>1</v>
      </c>
      <c r="F226" s="205" t="s">
        <v>359</v>
      </c>
      <c r="G226" s="202"/>
      <c r="H226" s="204" t="s">
        <v>1</v>
      </c>
      <c r="I226" s="206"/>
      <c r="J226" s="202"/>
      <c r="K226" s="202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137</v>
      </c>
      <c r="AU226" s="211" t="s">
        <v>135</v>
      </c>
      <c r="AV226" s="13" t="s">
        <v>80</v>
      </c>
      <c r="AW226" s="13" t="s">
        <v>30</v>
      </c>
      <c r="AX226" s="13" t="s">
        <v>72</v>
      </c>
      <c r="AY226" s="211" t="s">
        <v>127</v>
      </c>
    </row>
    <row r="227" spans="2:51" s="14" customFormat="1" ht="12">
      <c r="B227" s="212"/>
      <c r="C227" s="213"/>
      <c r="D227" s="203" t="s">
        <v>137</v>
      </c>
      <c r="E227" s="214" t="s">
        <v>1</v>
      </c>
      <c r="F227" s="215" t="s">
        <v>149</v>
      </c>
      <c r="G227" s="213"/>
      <c r="H227" s="216">
        <v>3</v>
      </c>
      <c r="I227" s="217"/>
      <c r="J227" s="213"/>
      <c r="K227" s="213"/>
      <c r="L227" s="218"/>
      <c r="M227" s="219"/>
      <c r="N227" s="220"/>
      <c r="O227" s="220"/>
      <c r="P227" s="220"/>
      <c r="Q227" s="220"/>
      <c r="R227" s="220"/>
      <c r="S227" s="220"/>
      <c r="T227" s="221"/>
      <c r="AT227" s="222" t="s">
        <v>137</v>
      </c>
      <c r="AU227" s="222" t="s">
        <v>135</v>
      </c>
      <c r="AV227" s="14" t="s">
        <v>135</v>
      </c>
      <c r="AW227" s="14" t="s">
        <v>30</v>
      </c>
      <c r="AX227" s="14" t="s">
        <v>80</v>
      </c>
      <c r="AY227" s="222" t="s">
        <v>127</v>
      </c>
    </row>
    <row r="228" spans="1:65" s="2" customFormat="1" ht="24.15" customHeight="1">
      <c r="A228" s="34"/>
      <c r="B228" s="35"/>
      <c r="C228" s="187" t="s">
        <v>360</v>
      </c>
      <c r="D228" s="187" t="s">
        <v>130</v>
      </c>
      <c r="E228" s="188" t="s">
        <v>361</v>
      </c>
      <c r="F228" s="189" t="s">
        <v>362</v>
      </c>
      <c r="G228" s="190" t="s">
        <v>133</v>
      </c>
      <c r="H228" s="191">
        <v>1</v>
      </c>
      <c r="I228" s="192"/>
      <c r="J228" s="193">
        <f>ROUND(I228*H228,2)</f>
        <v>0</v>
      </c>
      <c r="K228" s="194"/>
      <c r="L228" s="39"/>
      <c r="M228" s="195" t="s">
        <v>1</v>
      </c>
      <c r="N228" s="196" t="s">
        <v>38</v>
      </c>
      <c r="O228" s="71"/>
      <c r="P228" s="197">
        <f>O228*H228</f>
        <v>0</v>
      </c>
      <c r="Q228" s="197">
        <v>0</v>
      </c>
      <c r="R228" s="197">
        <f>Q228*H228</f>
        <v>0</v>
      </c>
      <c r="S228" s="197">
        <v>0</v>
      </c>
      <c r="T228" s="19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185</v>
      </c>
      <c r="AT228" s="199" t="s">
        <v>130</v>
      </c>
      <c r="AU228" s="199" t="s">
        <v>135</v>
      </c>
      <c r="AY228" s="17" t="s">
        <v>127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17" t="s">
        <v>135</v>
      </c>
      <c r="BK228" s="200">
        <f>ROUND(I228*H228,2)</f>
        <v>0</v>
      </c>
      <c r="BL228" s="17" t="s">
        <v>185</v>
      </c>
      <c r="BM228" s="199" t="s">
        <v>363</v>
      </c>
    </row>
    <row r="229" spans="1:65" s="2" customFormat="1" ht="24.15" customHeight="1">
      <c r="A229" s="34"/>
      <c r="B229" s="35"/>
      <c r="C229" s="223" t="s">
        <v>364</v>
      </c>
      <c r="D229" s="223" t="s">
        <v>203</v>
      </c>
      <c r="E229" s="224" t="s">
        <v>365</v>
      </c>
      <c r="F229" s="225" t="s">
        <v>366</v>
      </c>
      <c r="G229" s="226" t="s">
        <v>144</v>
      </c>
      <c r="H229" s="227">
        <v>1.1</v>
      </c>
      <c r="I229" s="228"/>
      <c r="J229" s="229">
        <f>ROUND(I229*H229,2)</f>
        <v>0</v>
      </c>
      <c r="K229" s="230"/>
      <c r="L229" s="231"/>
      <c r="M229" s="232" t="s">
        <v>1</v>
      </c>
      <c r="N229" s="233" t="s">
        <v>38</v>
      </c>
      <c r="O229" s="71"/>
      <c r="P229" s="197">
        <f>O229*H229</f>
        <v>0</v>
      </c>
      <c r="Q229" s="197">
        <v>0.0342</v>
      </c>
      <c r="R229" s="197">
        <f>Q229*H229</f>
        <v>0.03762000000000001</v>
      </c>
      <c r="S229" s="197">
        <v>0</v>
      </c>
      <c r="T229" s="19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206</v>
      </c>
      <c r="AT229" s="199" t="s">
        <v>203</v>
      </c>
      <c r="AU229" s="199" t="s">
        <v>135</v>
      </c>
      <c r="AY229" s="17" t="s">
        <v>127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7" t="s">
        <v>135</v>
      </c>
      <c r="BK229" s="200">
        <f>ROUND(I229*H229,2)</f>
        <v>0</v>
      </c>
      <c r="BL229" s="17" t="s">
        <v>185</v>
      </c>
      <c r="BM229" s="199" t="s">
        <v>367</v>
      </c>
    </row>
    <row r="230" spans="2:51" s="14" customFormat="1" ht="12">
      <c r="B230" s="212"/>
      <c r="C230" s="213"/>
      <c r="D230" s="203" t="s">
        <v>137</v>
      </c>
      <c r="E230" s="213"/>
      <c r="F230" s="215" t="s">
        <v>368</v>
      </c>
      <c r="G230" s="213"/>
      <c r="H230" s="216">
        <v>1.1</v>
      </c>
      <c r="I230" s="217"/>
      <c r="J230" s="213"/>
      <c r="K230" s="213"/>
      <c r="L230" s="218"/>
      <c r="M230" s="219"/>
      <c r="N230" s="220"/>
      <c r="O230" s="220"/>
      <c r="P230" s="220"/>
      <c r="Q230" s="220"/>
      <c r="R230" s="220"/>
      <c r="S230" s="220"/>
      <c r="T230" s="221"/>
      <c r="AT230" s="222" t="s">
        <v>137</v>
      </c>
      <c r="AU230" s="222" t="s">
        <v>135</v>
      </c>
      <c r="AV230" s="14" t="s">
        <v>135</v>
      </c>
      <c r="AW230" s="14" t="s">
        <v>4</v>
      </c>
      <c r="AX230" s="14" t="s">
        <v>80</v>
      </c>
      <c r="AY230" s="222" t="s">
        <v>127</v>
      </c>
    </row>
    <row r="231" spans="1:65" s="2" customFormat="1" ht="24.15" customHeight="1">
      <c r="A231" s="34"/>
      <c r="B231" s="35"/>
      <c r="C231" s="187" t="s">
        <v>369</v>
      </c>
      <c r="D231" s="187" t="s">
        <v>130</v>
      </c>
      <c r="E231" s="188" t="s">
        <v>370</v>
      </c>
      <c r="F231" s="189" t="s">
        <v>371</v>
      </c>
      <c r="G231" s="190" t="s">
        <v>133</v>
      </c>
      <c r="H231" s="191">
        <v>1</v>
      </c>
      <c r="I231" s="192"/>
      <c r="J231" s="193">
        <f>ROUND(I231*H231,2)</f>
        <v>0</v>
      </c>
      <c r="K231" s="194"/>
      <c r="L231" s="39"/>
      <c r="M231" s="195" t="s">
        <v>1</v>
      </c>
      <c r="N231" s="196" t="s">
        <v>38</v>
      </c>
      <c r="O231" s="71"/>
      <c r="P231" s="197">
        <f>O231*H231</f>
        <v>0</v>
      </c>
      <c r="Q231" s="197">
        <v>8E-05</v>
      </c>
      <c r="R231" s="197">
        <f>Q231*H231</f>
        <v>8E-05</v>
      </c>
      <c r="S231" s="197">
        <v>0</v>
      </c>
      <c r="T231" s="19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185</v>
      </c>
      <c r="AT231" s="199" t="s">
        <v>130</v>
      </c>
      <c r="AU231" s="199" t="s">
        <v>135</v>
      </c>
      <c r="AY231" s="17" t="s">
        <v>127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7" t="s">
        <v>135</v>
      </c>
      <c r="BK231" s="200">
        <f>ROUND(I231*H231,2)</f>
        <v>0</v>
      </c>
      <c r="BL231" s="17" t="s">
        <v>185</v>
      </c>
      <c r="BM231" s="199" t="s">
        <v>372</v>
      </c>
    </row>
    <row r="232" spans="1:65" s="2" customFormat="1" ht="21.75" customHeight="1">
      <c r="A232" s="34"/>
      <c r="B232" s="35"/>
      <c r="C232" s="187" t="s">
        <v>373</v>
      </c>
      <c r="D232" s="187" t="s">
        <v>130</v>
      </c>
      <c r="E232" s="188" t="s">
        <v>374</v>
      </c>
      <c r="F232" s="189" t="s">
        <v>375</v>
      </c>
      <c r="G232" s="190" t="s">
        <v>133</v>
      </c>
      <c r="H232" s="191">
        <v>6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38</v>
      </c>
      <c r="O232" s="71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185</v>
      </c>
      <c r="AT232" s="199" t="s">
        <v>130</v>
      </c>
      <c r="AU232" s="199" t="s">
        <v>135</v>
      </c>
      <c r="AY232" s="17" t="s">
        <v>127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135</v>
      </c>
      <c r="BK232" s="200">
        <f>ROUND(I232*H232,2)</f>
        <v>0</v>
      </c>
      <c r="BL232" s="17" t="s">
        <v>185</v>
      </c>
      <c r="BM232" s="199" t="s">
        <v>376</v>
      </c>
    </row>
    <row r="233" spans="1:65" s="2" customFormat="1" ht="16.5" customHeight="1">
      <c r="A233" s="34"/>
      <c r="B233" s="35"/>
      <c r="C233" s="223" t="s">
        <v>377</v>
      </c>
      <c r="D233" s="223" t="s">
        <v>203</v>
      </c>
      <c r="E233" s="224" t="s">
        <v>378</v>
      </c>
      <c r="F233" s="225" t="s">
        <v>379</v>
      </c>
      <c r="G233" s="226" t="s">
        <v>133</v>
      </c>
      <c r="H233" s="227">
        <v>6</v>
      </c>
      <c r="I233" s="228"/>
      <c r="J233" s="229">
        <f>ROUND(I233*H233,2)</f>
        <v>0</v>
      </c>
      <c r="K233" s="230"/>
      <c r="L233" s="231"/>
      <c r="M233" s="232" t="s">
        <v>1</v>
      </c>
      <c r="N233" s="233" t="s">
        <v>38</v>
      </c>
      <c r="O233" s="71"/>
      <c r="P233" s="197">
        <f>O233*H233</f>
        <v>0</v>
      </c>
      <c r="Q233" s="197">
        <v>0.0001</v>
      </c>
      <c r="R233" s="197">
        <f>Q233*H233</f>
        <v>0.0006000000000000001</v>
      </c>
      <c r="S233" s="197">
        <v>0</v>
      </c>
      <c r="T233" s="19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206</v>
      </c>
      <c r="AT233" s="199" t="s">
        <v>203</v>
      </c>
      <c r="AU233" s="199" t="s">
        <v>135</v>
      </c>
      <c r="AY233" s="17" t="s">
        <v>127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7" t="s">
        <v>135</v>
      </c>
      <c r="BK233" s="200">
        <f>ROUND(I233*H233,2)</f>
        <v>0</v>
      </c>
      <c r="BL233" s="17" t="s">
        <v>185</v>
      </c>
      <c r="BM233" s="199" t="s">
        <v>380</v>
      </c>
    </row>
    <row r="234" spans="1:65" s="2" customFormat="1" ht="24.15" customHeight="1">
      <c r="A234" s="34"/>
      <c r="B234" s="35"/>
      <c r="C234" s="187" t="s">
        <v>381</v>
      </c>
      <c r="D234" s="187" t="s">
        <v>130</v>
      </c>
      <c r="E234" s="188" t="s">
        <v>382</v>
      </c>
      <c r="F234" s="189" t="s">
        <v>383</v>
      </c>
      <c r="G234" s="190" t="s">
        <v>384</v>
      </c>
      <c r="H234" s="191">
        <v>2.2</v>
      </c>
      <c r="I234" s="192"/>
      <c r="J234" s="193">
        <f>ROUND(I234*H234,2)</f>
        <v>0</v>
      </c>
      <c r="K234" s="194"/>
      <c r="L234" s="39"/>
      <c r="M234" s="195" t="s">
        <v>1</v>
      </c>
      <c r="N234" s="196" t="s">
        <v>38</v>
      </c>
      <c r="O234" s="71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185</v>
      </c>
      <c r="AT234" s="199" t="s">
        <v>130</v>
      </c>
      <c r="AU234" s="199" t="s">
        <v>135</v>
      </c>
      <c r="AY234" s="17" t="s">
        <v>127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7" t="s">
        <v>135</v>
      </c>
      <c r="BK234" s="200">
        <f>ROUND(I234*H234,2)</f>
        <v>0</v>
      </c>
      <c r="BL234" s="17" t="s">
        <v>185</v>
      </c>
      <c r="BM234" s="199" t="s">
        <v>385</v>
      </c>
    </row>
    <row r="235" spans="2:51" s="14" customFormat="1" ht="12">
      <c r="B235" s="212"/>
      <c r="C235" s="213"/>
      <c r="D235" s="203" t="s">
        <v>137</v>
      </c>
      <c r="E235" s="214" t="s">
        <v>1</v>
      </c>
      <c r="F235" s="215" t="s">
        <v>386</v>
      </c>
      <c r="G235" s="213"/>
      <c r="H235" s="216">
        <v>2.2</v>
      </c>
      <c r="I235" s="217"/>
      <c r="J235" s="213"/>
      <c r="K235" s="213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137</v>
      </c>
      <c r="AU235" s="222" t="s">
        <v>135</v>
      </c>
      <c r="AV235" s="14" t="s">
        <v>135</v>
      </c>
      <c r="AW235" s="14" t="s">
        <v>30</v>
      </c>
      <c r="AX235" s="14" t="s">
        <v>80</v>
      </c>
      <c r="AY235" s="222" t="s">
        <v>127</v>
      </c>
    </row>
    <row r="236" spans="1:65" s="2" customFormat="1" ht="16.5" customHeight="1">
      <c r="A236" s="34"/>
      <c r="B236" s="35"/>
      <c r="C236" s="223" t="s">
        <v>387</v>
      </c>
      <c r="D236" s="223" t="s">
        <v>203</v>
      </c>
      <c r="E236" s="224" t="s">
        <v>388</v>
      </c>
      <c r="F236" s="225" t="s">
        <v>389</v>
      </c>
      <c r="G236" s="226" t="s">
        <v>384</v>
      </c>
      <c r="H236" s="227">
        <v>2.42</v>
      </c>
      <c r="I236" s="228"/>
      <c r="J236" s="229">
        <f>ROUND(I236*H236,2)</f>
        <v>0</v>
      </c>
      <c r="K236" s="230"/>
      <c r="L236" s="231"/>
      <c r="M236" s="232" t="s">
        <v>1</v>
      </c>
      <c r="N236" s="233" t="s">
        <v>38</v>
      </c>
      <c r="O236" s="71"/>
      <c r="P236" s="197">
        <f>O236*H236</f>
        <v>0</v>
      </c>
      <c r="Q236" s="197">
        <v>0.0006</v>
      </c>
      <c r="R236" s="197">
        <f>Q236*H236</f>
        <v>0.0014519999999999997</v>
      </c>
      <c r="S236" s="197">
        <v>0</v>
      </c>
      <c r="T236" s="19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206</v>
      </c>
      <c r="AT236" s="199" t="s">
        <v>203</v>
      </c>
      <c r="AU236" s="199" t="s">
        <v>135</v>
      </c>
      <c r="AY236" s="17" t="s">
        <v>127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17" t="s">
        <v>135</v>
      </c>
      <c r="BK236" s="200">
        <f>ROUND(I236*H236,2)</f>
        <v>0</v>
      </c>
      <c r="BL236" s="17" t="s">
        <v>185</v>
      </c>
      <c r="BM236" s="199" t="s">
        <v>390</v>
      </c>
    </row>
    <row r="237" spans="2:51" s="14" customFormat="1" ht="12">
      <c r="B237" s="212"/>
      <c r="C237" s="213"/>
      <c r="D237" s="203" t="s">
        <v>137</v>
      </c>
      <c r="E237" s="213"/>
      <c r="F237" s="215" t="s">
        <v>391</v>
      </c>
      <c r="G237" s="213"/>
      <c r="H237" s="216">
        <v>2.42</v>
      </c>
      <c r="I237" s="217"/>
      <c r="J237" s="213"/>
      <c r="K237" s="213"/>
      <c r="L237" s="218"/>
      <c r="M237" s="219"/>
      <c r="N237" s="220"/>
      <c r="O237" s="220"/>
      <c r="P237" s="220"/>
      <c r="Q237" s="220"/>
      <c r="R237" s="220"/>
      <c r="S237" s="220"/>
      <c r="T237" s="221"/>
      <c r="AT237" s="222" t="s">
        <v>137</v>
      </c>
      <c r="AU237" s="222" t="s">
        <v>135</v>
      </c>
      <c r="AV237" s="14" t="s">
        <v>135</v>
      </c>
      <c r="AW237" s="14" t="s">
        <v>4</v>
      </c>
      <c r="AX237" s="14" t="s">
        <v>80</v>
      </c>
      <c r="AY237" s="222" t="s">
        <v>127</v>
      </c>
    </row>
    <row r="238" spans="1:65" s="2" customFormat="1" ht="24.15" customHeight="1">
      <c r="A238" s="34"/>
      <c r="B238" s="35"/>
      <c r="C238" s="187" t="s">
        <v>392</v>
      </c>
      <c r="D238" s="187" t="s">
        <v>130</v>
      </c>
      <c r="E238" s="188" t="s">
        <v>393</v>
      </c>
      <c r="F238" s="189" t="s">
        <v>394</v>
      </c>
      <c r="G238" s="190" t="s">
        <v>133</v>
      </c>
      <c r="H238" s="191">
        <v>3</v>
      </c>
      <c r="I238" s="192"/>
      <c r="J238" s="193">
        <f>ROUND(I238*H238,2)</f>
        <v>0</v>
      </c>
      <c r="K238" s="194"/>
      <c r="L238" s="39"/>
      <c r="M238" s="195" t="s">
        <v>1</v>
      </c>
      <c r="N238" s="196" t="s">
        <v>38</v>
      </c>
      <c r="O238" s="71"/>
      <c r="P238" s="197">
        <f>O238*H238</f>
        <v>0</v>
      </c>
      <c r="Q238" s="197">
        <v>0</v>
      </c>
      <c r="R238" s="197">
        <f>Q238*H238</f>
        <v>0</v>
      </c>
      <c r="S238" s="197">
        <v>0.166</v>
      </c>
      <c r="T238" s="198">
        <f>S238*H238</f>
        <v>0.498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185</v>
      </c>
      <c r="AT238" s="199" t="s">
        <v>130</v>
      </c>
      <c r="AU238" s="199" t="s">
        <v>135</v>
      </c>
      <c r="AY238" s="17" t="s">
        <v>127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7" t="s">
        <v>135</v>
      </c>
      <c r="BK238" s="200">
        <f>ROUND(I238*H238,2)</f>
        <v>0</v>
      </c>
      <c r="BL238" s="17" t="s">
        <v>185</v>
      </c>
      <c r="BM238" s="199" t="s">
        <v>395</v>
      </c>
    </row>
    <row r="239" spans="1:65" s="2" customFormat="1" ht="24.15" customHeight="1">
      <c r="A239" s="34"/>
      <c r="B239" s="35"/>
      <c r="C239" s="187" t="s">
        <v>396</v>
      </c>
      <c r="D239" s="187" t="s">
        <v>130</v>
      </c>
      <c r="E239" s="188" t="s">
        <v>397</v>
      </c>
      <c r="F239" s="189" t="s">
        <v>398</v>
      </c>
      <c r="G239" s="190" t="s">
        <v>152</v>
      </c>
      <c r="H239" s="191">
        <v>0.159</v>
      </c>
      <c r="I239" s="192"/>
      <c r="J239" s="193">
        <f>ROUND(I239*H239,2)</f>
        <v>0</v>
      </c>
      <c r="K239" s="194"/>
      <c r="L239" s="39"/>
      <c r="M239" s="195" t="s">
        <v>1</v>
      </c>
      <c r="N239" s="196" t="s">
        <v>38</v>
      </c>
      <c r="O239" s="71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185</v>
      </c>
      <c r="AT239" s="199" t="s">
        <v>130</v>
      </c>
      <c r="AU239" s="199" t="s">
        <v>135</v>
      </c>
      <c r="AY239" s="17" t="s">
        <v>127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135</v>
      </c>
      <c r="BK239" s="200">
        <f>ROUND(I239*H239,2)</f>
        <v>0</v>
      </c>
      <c r="BL239" s="17" t="s">
        <v>185</v>
      </c>
      <c r="BM239" s="199" t="s">
        <v>399</v>
      </c>
    </row>
    <row r="240" spans="1:65" s="2" customFormat="1" ht="24.15" customHeight="1">
      <c r="A240" s="34"/>
      <c r="B240" s="35"/>
      <c r="C240" s="187" t="s">
        <v>400</v>
      </c>
      <c r="D240" s="187" t="s">
        <v>130</v>
      </c>
      <c r="E240" s="188" t="s">
        <v>401</v>
      </c>
      <c r="F240" s="189" t="s">
        <v>402</v>
      </c>
      <c r="G240" s="190" t="s">
        <v>152</v>
      </c>
      <c r="H240" s="191">
        <v>0.159</v>
      </c>
      <c r="I240" s="192"/>
      <c r="J240" s="193">
        <f>ROUND(I240*H240,2)</f>
        <v>0</v>
      </c>
      <c r="K240" s="194"/>
      <c r="L240" s="39"/>
      <c r="M240" s="195" t="s">
        <v>1</v>
      </c>
      <c r="N240" s="196" t="s">
        <v>38</v>
      </c>
      <c r="O240" s="71"/>
      <c r="P240" s="197">
        <f>O240*H240</f>
        <v>0</v>
      </c>
      <c r="Q240" s="197">
        <v>0</v>
      </c>
      <c r="R240" s="197">
        <f>Q240*H240</f>
        <v>0</v>
      </c>
      <c r="S240" s="197">
        <v>0</v>
      </c>
      <c r="T240" s="19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185</v>
      </c>
      <c r="AT240" s="199" t="s">
        <v>130</v>
      </c>
      <c r="AU240" s="199" t="s">
        <v>135</v>
      </c>
      <c r="AY240" s="17" t="s">
        <v>127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7" t="s">
        <v>135</v>
      </c>
      <c r="BK240" s="200">
        <f>ROUND(I240*H240,2)</f>
        <v>0</v>
      </c>
      <c r="BL240" s="17" t="s">
        <v>185</v>
      </c>
      <c r="BM240" s="199" t="s">
        <v>403</v>
      </c>
    </row>
    <row r="241" spans="2:63" s="12" customFormat="1" ht="22.95" customHeight="1">
      <c r="B241" s="171"/>
      <c r="C241" s="172"/>
      <c r="D241" s="173" t="s">
        <v>71</v>
      </c>
      <c r="E241" s="185" t="s">
        <v>404</v>
      </c>
      <c r="F241" s="185" t="s">
        <v>405</v>
      </c>
      <c r="G241" s="172"/>
      <c r="H241" s="172"/>
      <c r="I241" s="175"/>
      <c r="J241" s="186">
        <f>BK241</f>
        <v>0</v>
      </c>
      <c r="K241" s="172"/>
      <c r="L241" s="177"/>
      <c r="M241" s="178"/>
      <c r="N241" s="179"/>
      <c r="O241" s="179"/>
      <c r="P241" s="180">
        <f>SUM(P242:P258)</f>
        <v>0</v>
      </c>
      <c r="Q241" s="179"/>
      <c r="R241" s="180">
        <f>SUM(R242:R258)</f>
        <v>0.0068688</v>
      </c>
      <c r="S241" s="179"/>
      <c r="T241" s="181">
        <f>SUM(T242:T258)</f>
        <v>0.270005</v>
      </c>
      <c r="AR241" s="182" t="s">
        <v>135</v>
      </c>
      <c r="AT241" s="183" t="s">
        <v>71</v>
      </c>
      <c r="AU241" s="183" t="s">
        <v>80</v>
      </c>
      <c r="AY241" s="182" t="s">
        <v>127</v>
      </c>
      <c r="BK241" s="184">
        <f>SUM(BK242:BK258)</f>
        <v>0</v>
      </c>
    </row>
    <row r="242" spans="1:65" s="2" customFormat="1" ht="24.15" customHeight="1">
      <c r="A242" s="34"/>
      <c r="B242" s="35"/>
      <c r="C242" s="187" t="s">
        <v>406</v>
      </c>
      <c r="D242" s="187" t="s">
        <v>130</v>
      </c>
      <c r="E242" s="188" t="s">
        <v>407</v>
      </c>
      <c r="F242" s="189" t="s">
        <v>408</v>
      </c>
      <c r="G242" s="190" t="s">
        <v>384</v>
      </c>
      <c r="H242" s="191">
        <v>31.8</v>
      </c>
      <c r="I242" s="192"/>
      <c r="J242" s="193">
        <f>ROUND(I242*H242,2)</f>
        <v>0</v>
      </c>
      <c r="K242" s="194"/>
      <c r="L242" s="39"/>
      <c r="M242" s="195" t="s">
        <v>1</v>
      </c>
      <c r="N242" s="196" t="s">
        <v>38</v>
      </c>
      <c r="O242" s="71"/>
      <c r="P242" s="197">
        <f>O242*H242</f>
        <v>0</v>
      </c>
      <c r="Q242" s="197">
        <v>0</v>
      </c>
      <c r="R242" s="197">
        <f>Q242*H242</f>
        <v>0</v>
      </c>
      <c r="S242" s="197">
        <v>0.001</v>
      </c>
      <c r="T242" s="198">
        <f>S242*H242</f>
        <v>0.0318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185</v>
      </c>
      <c r="AT242" s="199" t="s">
        <v>130</v>
      </c>
      <c r="AU242" s="199" t="s">
        <v>135</v>
      </c>
      <c r="AY242" s="17" t="s">
        <v>127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135</v>
      </c>
      <c r="BK242" s="200">
        <f>ROUND(I242*H242,2)</f>
        <v>0</v>
      </c>
      <c r="BL242" s="17" t="s">
        <v>185</v>
      </c>
      <c r="BM242" s="199" t="s">
        <v>409</v>
      </c>
    </row>
    <row r="243" spans="2:51" s="13" customFormat="1" ht="12">
      <c r="B243" s="201"/>
      <c r="C243" s="202"/>
      <c r="D243" s="203" t="s">
        <v>137</v>
      </c>
      <c r="E243" s="204" t="s">
        <v>1</v>
      </c>
      <c r="F243" s="205" t="s">
        <v>312</v>
      </c>
      <c r="G243" s="202"/>
      <c r="H243" s="204" t="s">
        <v>1</v>
      </c>
      <c r="I243" s="206"/>
      <c r="J243" s="202"/>
      <c r="K243" s="202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137</v>
      </c>
      <c r="AU243" s="211" t="s">
        <v>135</v>
      </c>
      <c r="AV243" s="13" t="s">
        <v>80</v>
      </c>
      <c r="AW243" s="13" t="s">
        <v>30</v>
      </c>
      <c r="AX243" s="13" t="s">
        <v>72</v>
      </c>
      <c r="AY243" s="211" t="s">
        <v>127</v>
      </c>
    </row>
    <row r="244" spans="2:51" s="14" customFormat="1" ht="12">
      <c r="B244" s="212"/>
      <c r="C244" s="213"/>
      <c r="D244" s="203" t="s">
        <v>137</v>
      </c>
      <c r="E244" s="214" t="s">
        <v>1</v>
      </c>
      <c r="F244" s="215" t="s">
        <v>410</v>
      </c>
      <c r="G244" s="213"/>
      <c r="H244" s="216">
        <v>14.5</v>
      </c>
      <c r="I244" s="217"/>
      <c r="J244" s="213"/>
      <c r="K244" s="213"/>
      <c r="L244" s="218"/>
      <c r="M244" s="219"/>
      <c r="N244" s="220"/>
      <c r="O244" s="220"/>
      <c r="P244" s="220"/>
      <c r="Q244" s="220"/>
      <c r="R244" s="220"/>
      <c r="S244" s="220"/>
      <c r="T244" s="221"/>
      <c r="AT244" s="222" t="s">
        <v>137</v>
      </c>
      <c r="AU244" s="222" t="s">
        <v>135</v>
      </c>
      <c r="AV244" s="14" t="s">
        <v>135</v>
      </c>
      <c r="AW244" s="14" t="s">
        <v>30</v>
      </c>
      <c r="AX244" s="14" t="s">
        <v>72</v>
      </c>
      <c r="AY244" s="222" t="s">
        <v>127</v>
      </c>
    </row>
    <row r="245" spans="2:51" s="13" customFormat="1" ht="12">
      <c r="B245" s="201"/>
      <c r="C245" s="202"/>
      <c r="D245" s="203" t="s">
        <v>137</v>
      </c>
      <c r="E245" s="204" t="s">
        <v>1</v>
      </c>
      <c r="F245" s="205" t="s">
        <v>237</v>
      </c>
      <c r="G245" s="202"/>
      <c r="H245" s="204" t="s">
        <v>1</v>
      </c>
      <c r="I245" s="206"/>
      <c r="J245" s="202"/>
      <c r="K245" s="202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137</v>
      </c>
      <c r="AU245" s="211" t="s">
        <v>135</v>
      </c>
      <c r="AV245" s="13" t="s">
        <v>80</v>
      </c>
      <c r="AW245" s="13" t="s">
        <v>30</v>
      </c>
      <c r="AX245" s="13" t="s">
        <v>72</v>
      </c>
      <c r="AY245" s="211" t="s">
        <v>127</v>
      </c>
    </row>
    <row r="246" spans="2:51" s="14" customFormat="1" ht="12">
      <c r="B246" s="212"/>
      <c r="C246" s="213"/>
      <c r="D246" s="203" t="s">
        <v>137</v>
      </c>
      <c r="E246" s="214" t="s">
        <v>1</v>
      </c>
      <c r="F246" s="215" t="s">
        <v>411</v>
      </c>
      <c r="G246" s="213"/>
      <c r="H246" s="216">
        <v>17.3</v>
      </c>
      <c r="I246" s="217"/>
      <c r="J246" s="213"/>
      <c r="K246" s="213"/>
      <c r="L246" s="218"/>
      <c r="M246" s="219"/>
      <c r="N246" s="220"/>
      <c r="O246" s="220"/>
      <c r="P246" s="220"/>
      <c r="Q246" s="220"/>
      <c r="R246" s="220"/>
      <c r="S246" s="220"/>
      <c r="T246" s="221"/>
      <c r="AT246" s="222" t="s">
        <v>137</v>
      </c>
      <c r="AU246" s="222" t="s">
        <v>135</v>
      </c>
      <c r="AV246" s="14" t="s">
        <v>135</v>
      </c>
      <c r="AW246" s="14" t="s">
        <v>30</v>
      </c>
      <c r="AX246" s="14" t="s">
        <v>72</v>
      </c>
      <c r="AY246" s="222" t="s">
        <v>127</v>
      </c>
    </row>
    <row r="247" spans="2:51" s="15" customFormat="1" ht="12">
      <c r="B247" s="234"/>
      <c r="C247" s="235"/>
      <c r="D247" s="203" t="s">
        <v>137</v>
      </c>
      <c r="E247" s="236" t="s">
        <v>1</v>
      </c>
      <c r="F247" s="237" t="s">
        <v>239</v>
      </c>
      <c r="G247" s="235"/>
      <c r="H247" s="238">
        <v>31.8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AT247" s="244" t="s">
        <v>137</v>
      </c>
      <c r="AU247" s="244" t="s">
        <v>135</v>
      </c>
      <c r="AV247" s="15" t="s">
        <v>134</v>
      </c>
      <c r="AW247" s="15" t="s">
        <v>30</v>
      </c>
      <c r="AX247" s="15" t="s">
        <v>80</v>
      </c>
      <c r="AY247" s="244" t="s">
        <v>127</v>
      </c>
    </row>
    <row r="248" spans="1:65" s="2" customFormat="1" ht="16.5" customHeight="1">
      <c r="A248" s="34"/>
      <c r="B248" s="35"/>
      <c r="C248" s="187" t="s">
        <v>412</v>
      </c>
      <c r="D248" s="187" t="s">
        <v>130</v>
      </c>
      <c r="E248" s="188" t="s">
        <v>413</v>
      </c>
      <c r="F248" s="189" t="s">
        <v>414</v>
      </c>
      <c r="G248" s="190" t="s">
        <v>384</v>
      </c>
      <c r="H248" s="191">
        <v>31.8</v>
      </c>
      <c r="I248" s="192"/>
      <c r="J248" s="193">
        <f>ROUND(I248*H248,2)</f>
        <v>0</v>
      </c>
      <c r="K248" s="194"/>
      <c r="L248" s="39"/>
      <c r="M248" s="195" t="s">
        <v>1</v>
      </c>
      <c r="N248" s="196" t="s">
        <v>38</v>
      </c>
      <c r="O248" s="71"/>
      <c r="P248" s="197">
        <f>O248*H248</f>
        <v>0</v>
      </c>
      <c r="Q248" s="197">
        <v>0</v>
      </c>
      <c r="R248" s="197">
        <f>Q248*H248</f>
        <v>0</v>
      </c>
      <c r="S248" s="197">
        <v>0</v>
      </c>
      <c r="T248" s="19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185</v>
      </c>
      <c r="AT248" s="199" t="s">
        <v>130</v>
      </c>
      <c r="AU248" s="199" t="s">
        <v>135</v>
      </c>
      <c r="AY248" s="17" t="s">
        <v>127</v>
      </c>
      <c r="BE248" s="200">
        <f>IF(N248="základní",J248,0)</f>
        <v>0</v>
      </c>
      <c r="BF248" s="200">
        <f>IF(N248="snížená",J248,0)</f>
        <v>0</v>
      </c>
      <c r="BG248" s="200">
        <f>IF(N248="zákl. přenesená",J248,0)</f>
        <v>0</v>
      </c>
      <c r="BH248" s="200">
        <f>IF(N248="sníž. přenesená",J248,0)</f>
        <v>0</v>
      </c>
      <c r="BI248" s="200">
        <f>IF(N248="nulová",J248,0)</f>
        <v>0</v>
      </c>
      <c r="BJ248" s="17" t="s">
        <v>135</v>
      </c>
      <c r="BK248" s="200">
        <f>ROUND(I248*H248,2)</f>
        <v>0</v>
      </c>
      <c r="BL248" s="17" t="s">
        <v>185</v>
      </c>
      <c r="BM248" s="199" t="s">
        <v>415</v>
      </c>
    </row>
    <row r="249" spans="1:65" s="2" customFormat="1" ht="16.5" customHeight="1">
      <c r="A249" s="34"/>
      <c r="B249" s="35"/>
      <c r="C249" s="223" t="s">
        <v>416</v>
      </c>
      <c r="D249" s="223" t="s">
        <v>203</v>
      </c>
      <c r="E249" s="224" t="s">
        <v>417</v>
      </c>
      <c r="F249" s="225" t="s">
        <v>418</v>
      </c>
      <c r="G249" s="226" t="s">
        <v>384</v>
      </c>
      <c r="H249" s="227">
        <v>34.344</v>
      </c>
      <c r="I249" s="228"/>
      <c r="J249" s="229">
        <f>ROUND(I249*H249,2)</f>
        <v>0</v>
      </c>
      <c r="K249" s="230"/>
      <c r="L249" s="231"/>
      <c r="M249" s="232" t="s">
        <v>1</v>
      </c>
      <c r="N249" s="233" t="s">
        <v>38</v>
      </c>
      <c r="O249" s="71"/>
      <c r="P249" s="197">
        <f>O249*H249</f>
        <v>0</v>
      </c>
      <c r="Q249" s="197">
        <v>0.0002</v>
      </c>
      <c r="R249" s="197">
        <f>Q249*H249</f>
        <v>0.0068688</v>
      </c>
      <c r="S249" s="197">
        <v>0</v>
      </c>
      <c r="T249" s="19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206</v>
      </c>
      <c r="AT249" s="199" t="s">
        <v>203</v>
      </c>
      <c r="AU249" s="199" t="s">
        <v>135</v>
      </c>
      <c r="AY249" s="17" t="s">
        <v>127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135</v>
      </c>
      <c r="BK249" s="200">
        <f>ROUND(I249*H249,2)</f>
        <v>0</v>
      </c>
      <c r="BL249" s="17" t="s">
        <v>185</v>
      </c>
      <c r="BM249" s="199" t="s">
        <v>419</v>
      </c>
    </row>
    <row r="250" spans="2:51" s="14" customFormat="1" ht="12">
      <c r="B250" s="212"/>
      <c r="C250" s="213"/>
      <c r="D250" s="203" t="s">
        <v>137</v>
      </c>
      <c r="E250" s="213"/>
      <c r="F250" s="215" t="s">
        <v>420</v>
      </c>
      <c r="G250" s="213"/>
      <c r="H250" s="216">
        <v>34.344</v>
      </c>
      <c r="I250" s="217"/>
      <c r="J250" s="213"/>
      <c r="K250" s="213"/>
      <c r="L250" s="218"/>
      <c r="M250" s="219"/>
      <c r="N250" s="220"/>
      <c r="O250" s="220"/>
      <c r="P250" s="220"/>
      <c r="Q250" s="220"/>
      <c r="R250" s="220"/>
      <c r="S250" s="220"/>
      <c r="T250" s="221"/>
      <c r="AT250" s="222" t="s">
        <v>137</v>
      </c>
      <c r="AU250" s="222" t="s">
        <v>135</v>
      </c>
      <c r="AV250" s="14" t="s">
        <v>135</v>
      </c>
      <c r="AW250" s="14" t="s">
        <v>4</v>
      </c>
      <c r="AX250" s="14" t="s">
        <v>80</v>
      </c>
      <c r="AY250" s="222" t="s">
        <v>127</v>
      </c>
    </row>
    <row r="251" spans="1:65" s="2" customFormat="1" ht="16.5" customHeight="1">
      <c r="A251" s="34"/>
      <c r="B251" s="35"/>
      <c r="C251" s="187" t="s">
        <v>421</v>
      </c>
      <c r="D251" s="187" t="s">
        <v>130</v>
      </c>
      <c r="E251" s="188" t="s">
        <v>422</v>
      </c>
      <c r="F251" s="189" t="s">
        <v>423</v>
      </c>
      <c r="G251" s="190" t="s">
        <v>144</v>
      </c>
      <c r="H251" s="191">
        <v>33.55</v>
      </c>
      <c r="I251" s="192"/>
      <c r="J251" s="193">
        <f>ROUND(I251*H251,2)</f>
        <v>0</v>
      </c>
      <c r="K251" s="194"/>
      <c r="L251" s="39"/>
      <c r="M251" s="195" t="s">
        <v>1</v>
      </c>
      <c r="N251" s="196" t="s">
        <v>38</v>
      </c>
      <c r="O251" s="71"/>
      <c r="P251" s="197">
        <f>O251*H251</f>
        <v>0</v>
      </c>
      <c r="Q251" s="197">
        <v>0</v>
      </c>
      <c r="R251" s="197">
        <f>Q251*H251</f>
        <v>0</v>
      </c>
      <c r="S251" s="197">
        <v>0.0071</v>
      </c>
      <c r="T251" s="198">
        <f>S251*H251</f>
        <v>0.238205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185</v>
      </c>
      <c r="AT251" s="199" t="s">
        <v>130</v>
      </c>
      <c r="AU251" s="199" t="s">
        <v>135</v>
      </c>
      <c r="AY251" s="17" t="s">
        <v>127</v>
      </c>
      <c r="BE251" s="200">
        <f>IF(N251="základní",J251,0)</f>
        <v>0</v>
      </c>
      <c r="BF251" s="200">
        <f>IF(N251="snížená",J251,0)</f>
        <v>0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17" t="s">
        <v>135</v>
      </c>
      <c r="BK251" s="200">
        <f>ROUND(I251*H251,2)</f>
        <v>0</v>
      </c>
      <c r="BL251" s="17" t="s">
        <v>185</v>
      </c>
      <c r="BM251" s="199" t="s">
        <v>424</v>
      </c>
    </row>
    <row r="252" spans="2:51" s="13" customFormat="1" ht="12">
      <c r="B252" s="201"/>
      <c r="C252" s="202"/>
      <c r="D252" s="203" t="s">
        <v>137</v>
      </c>
      <c r="E252" s="204" t="s">
        <v>1</v>
      </c>
      <c r="F252" s="205" t="s">
        <v>312</v>
      </c>
      <c r="G252" s="202"/>
      <c r="H252" s="204" t="s">
        <v>1</v>
      </c>
      <c r="I252" s="206"/>
      <c r="J252" s="202"/>
      <c r="K252" s="202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137</v>
      </c>
      <c r="AU252" s="211" t="s">
        <v>135</v>
      </c>
      <c r="AV252" s="13" t="s">
        <v>80</v>
      </c>
      <c r="AW252" s="13" t="s">
        <v>30</v>
      </c>
      <c r="AX252" s="13" t="s">
        <v>72</v>
      </c>
      <c r="AY252" s="211" t="s">
        <v>127</v>
      </c>
    </row>
    <row r="253" spans="2:51" s="14" customFormat="1" ht="12">
      <c r="B253" s="212"/>
      <c r="C253" s="213"/>
      <c r="D253" s="203" t="s">
        <v>137</v>
      </c>
      <c r="E253" s="214" t="s">
        <v>1</v>
      </c>
      <c r="F253" s="215" t="s">
        <v>425</v>
      </c>
      <c r="G253" s="213"/>
      <c r="H253" s="216">
        <v>11.825</v>
      </c>
      <c r="I253" s="217"/>
      <c r="J253" s="213"/>
      <c r="K253" s="213"/>
      <c r="L253" s="218"/>
      <c r="M253" s="219"/>
      <c r="N253" s="220"/>
      <c r="O253" s="220"/>
      <c r="P253" s="220"/>
      <c r="Q253" s="220"/>
      <c r="R253" s="220"/>
      <c r="S253" s="220"/>
      <c r="T253" s="221"/>
      <c r="AT253" s="222" t="s">
        <v>137</v>
      </c>
      <c r="AU253" s="222" t="s">
        <v>135</v>
      </c>
      <c r="AV253" s="14" t="s">
        <v>135</v>
      </c>
      <c r="AW253" s="14" t="s">
        <v>30</v>
      </c>
      <c r="AX253" s="14" t="s">
        <v>72</v>
      </c>
      <c r="AY253" s="222" t="s">
        <v>127</v>
      </c>
    </row>
    <row r="254" spans="2:51" s="13" customFormat="1" ht="12">
      <c r="B254" s="201"/>
      <c r="C254" s="202"/>
      <c r="D254" s="203" t="s">
        <v>137</v>
      </c>
      <c r="E254" s="204" t="s">
        <v>1</v>
      </c>
      <c r="F254" s="205" t="s">
        <v>237</v>
      </c>
      <c r="G254" s="202"/>
      <c r="H254" s="204" t="s">
        <v>1</v>
      </c>
      <c r="I254" s="206"/>
      <c r="J254" s="202"/>
      <c r="K254" s="202"/>
      <c r="L254" s="207"/>
      <c r="M254" s="208"/>
      <c r="N254" s="209"/>
      <c r="O254" s="209"/>
      <c r="P254" s="209"/>
      <c r="Q254" s="209"/>
      <c r="R254" s="209"/>
      <c r="S254" s="209"/>
      <c r="T254" s="210"/>
      <c r="AT254" s="211" t="s">
        <v>137</v>
      </c>
      <c r="AU254" s="211" t="s">
        <v>135</v>
      </c>
      <c r="AV254" s="13" t="s">
        <v>80</v>
      </c>
      <c r="AW254" s="13" t="s">
        <v>30</v>
      </c>
      <c r="AX254" s="13" t="s">
        <v>72</v>
      </c>
      <c r="AY254" s="211" t="s">
        <v>127</v>
      </c>
    </row>
    <row r="255" spans="2:51" s="14" customFormat="1" ht="12">
      <c r="B255" s="212"/>
      <c r="C255" s="213"/>
      <c r="D255" s="203" t="s">
        <v>137</v>
      </c>
      <c r="E255" s="214" t="s">
        <v>1</v>
      </c>
      <c r="F255" s="215" t="s">
        <v>426</v>
      </c>
      <c r="G255" s="213"/>
      <c r="H255" s="216">
        <v>21.725</v>
      </c>
      <c r="I255" s="217"/>
      <c r="J255" s="213"/>
      <c r="K255" s="213"/>
      <c r="L255" s="218"/>
      <c r="M255" s="219"/>
      <c r="N255" s="220"/>
      <c r="O255" s="220"/>
      <c r="P255" s="220"/>
      <c r="Q255" s="220"/>
      <c r="R255" s="220"/>
      <c r="S255" s="220"/>
      <c r="T255" s="221"/>
      <c r="AT255" s="222" t="s">
        <v>137</v>
      </c>
      <c r="AU255" s="222" t="s">
        <v>135</v>
      </c>
      <c r="AV255" s="14" t="s">
        <v>135</v>
      </c>
      <c r="AW255" s="14" t="s">
        <v>30</v>
      </c>
      <c r="AX255" s="14" t="s">
        <v>72</v>
      </c>
      <c r="AY255" s="222" t="s">
        <v>127</v>
      </c>
    </row>
    <row r="256" spans="2:51" s="15" customFormat="1" ht="12">
      <c r="B256" s="234"/>
      <c r="C256" s="235"/>
      <c r="D256" s="203" t="s">
        <v>137</v>
      </c>
      <c r="E256" s="236" t="s">
        <v>1</v>
      </c>
      <c r="F256" s="237" t="s">
        <v>239</v>
      </c>
      <c r="G256" s="235"/>
      <c r="H256" s="238">
        <v>33.55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AT256" s="244" t="s">
        <v>137</v>
      </c>
      <c r="AU256" s="244" t="s">
        <v>135</v>
      </c>
      <c r="AV256" s="15" t="s">
        <v>134</v>
      </c>
      <c r="AW256" s="15" t="s">
        <v>30</v>
      </c>
      <c r="AX256" s="15" t="s">
        <v>80</v>
      </c>
      <c r="AY256" s="244" t="s">
        <v>127</v>
      </c>
    </row>
    <row r="257" spans="1:65" s="2" customFormat="1" ht="24.15" customHeight="1">
      <c r="A257" s="34"/>
      <c r="B257" s="35"/>
      <c r="C257" s="187" t="s">
        <v>427</v>
      </c>
      <c r="D257" s="187" t="s">
        <v>130</v>
      </c>
      <c r="E257" s="188" t="s">
        <v>428</v>
      </c>
      <c r="F257" s="189" t="s">
        <v>429</v>
      </c>
      <c r="G257" s="190" t="s">
        <v>152</v>
      </c>
      <c r="H257" s="191">
        <v>0.007</v>
      </c>
      <c r="I257" s="192"/>
      <c r="J257" s="193">
        <f>ROUND(I257*H257,2)</f>
        <v>0</v>
      </c>
      <c r="K257" s="194"/>
      <c r="L257" s="39"/>
      <c r="M257" s="195" t="s">
        <v>1</v>
      </c>
      <c r="N257" s="196" t="s">
        <v>38</v>
      </c>
      <c r="O257" s="71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185</v>
      </c>
      <c r="AT257" s="199" t="s">
        <v>130</v>
      </c>
      <c r="AU257" s="199" t="s">
        <v>135</v>
      </c>
      <c r="AY257" s="17" t="s">
        <v>127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135</v>
      </c>
      <c r="BK257" s="200">
        <f>ROUND(I257*H257,2)</f>
        <v>0</v>
      </c>
      <c r="BL257" s="17" t="s">
        <v>185</v>
      </c>
      <c r="BM257" s="199" t="s">
        <v>430</v>
      </c>
    </row>
    <row r="258" spans="1:65" s="2" customFormat="1" ht="24.15" customHeight="1">
      <c r="A258" s="34"/>
      <c r="B258" s="35"/>
      <c r="C258" s="187" t="s">
        <v>431</v>
      </c>
      <c r="D258" s="187" t="s">
        <v>130</v>
      </c>
      <c r="E258" s="188" t="s">
        <v>432</v>
      </c>
      <c r="F258" s="189" t="s">
        <v>433</v>
      </c>
      <c r="G258" s="190" t="s">
        <v>152</v>
      </c>
      <c r="H258" s="191">
        <v>0.007</v>
      </c>
      <c r="I258" s="192"/>
      <c r="J258" s="193">
        <f>ROUND(I258*H258,2)</f>
        <v>0</v>
      </c>
      <c r="K258" s="194"/>
      <c r="L258" s="39"/>
      <c r="M258" s="195" t="s">
        <v>1</v>
      </c>
      <c r="N258" s="196" t="s">
        <v>38</v>
      </c>
      <c r="O258" s="71"/>
      <c r="P258" s="197">
        <f>O258*H258</f>
        <v>0</v>
      </c>
      <c r="Q258" s="197">
        <v>0</v>
      </c>
      <c r="R258" s="197">
        <f>Q258*H258</f>
        <v>0</v>
      </c>
      <c r="S258" s="197">
        <v>0</v>
      </c>
      <c r="T258" s="19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9" t="s">
        <v>185</v>
      </c>
      <c r="AT258" s="199" t="s">
        <v>130</v>
      </c>
      <c r="AU258" s="199" t="s">
        <v>135</v>
      </c>
      <c r="AY258" s="17" t="s">
        <v>127</v>
      </c>
      <c r="BE258" s="200">
        <f>IF(N258="základní",J258,0)</f>
        <v>0</v>
      </c>
      <c r="BF258" s="200">
        <f>IF(N258="snížená",J258,0)</f>
        <v>0</v>
      </c>
      <c r="BG258" s="200">
        <f>IF(N258="zákl. přenesená",J258,0)</f>
        <v>0</v>
      </c>
      <c r="BH258" s="200">
        <f>IF(N258="sníž. přenesená",J258,0)</f>
        <v>0</v>
      </c>
      <c r="BI258" s="200">
        <f>IF(N258="nulová",J258,0)</f>
        <v>0</v>
      </c>
      <c r="BJ258" s="17" t="s">
        <v>135</v>
      </c>
      <c r="BK258" s="200">
        <f>ROUND(I258*H258,2)</f>
        <v>0</v>
      </c>
      <c r="BL258" s="17" t="s">
        <v>185</v>
      </c>
      <c r="BM258" s="199" t="s">
        <v>434</v>
      </c>
    </row>
    <row r="259" spans="2:63" s="12" customFormat="1" ht="22.95" customHeight="1">
      <c r="B259" s="171"/>
      <c r="C259" s="172"/>
      <c r="D259" s="173" t="s">
        <v>71</v>
      </c>
      <c r="E259" s="185" t="s">
        <v>435</v>
      </c>
      <c r="F259" s="185" t="s">
        <v>436</v>
      </c>
      <c r="G259" s="172"/>
      <c r="H259" s="172"/>
      <c r="I259" s="175"/>
      <c r="J259" s="186">
        <f>BK259</f>
        <v>0</v>
      </c>
      <c r="K259" s="172"/>
      <c r="L259" s="177"/>
      <c r="M259" s="178"/>
      <c r="N259" s="179"/>
      <c r="O259" s="179"/>
      <c r="P259" s="180">
        <f>SUM(P260:P274)</f>
        <v>0</v>
      </c>
      <c r="Q259" s="179"/>
      <c r="R259" s="180">
        <f>SUM(R260:R274)</f>
        <v>0.24155999999999994</v>
      </c>
      <c r="S259" s="179"/>
      <c r="T259" s="181">
        <f>SUM(T260:T274)</f>
        <v>0</v>
      </c>
      <c r="AR259" s="182" t="s">
        <v>135</v>
      </c>
      <c r="AT259" s="183" t="s">
        <v>71</v>
      </c>
      <c r="AU259" s="183" t="s">
        <v>80</v>
      </c>
      <c r="AY259" s="182" t="s">
        <v>127</v>
      </c>
      <c r="BK259" s="184">
        <f>SUM(BK260:BK274)</f>
        <v>0</v>
      </c>
    </row>
    <row r="260" spans="1:65" s="2" customFormat="1" ht="24.15" customHeight="1">
      <c r="A260" s="34"/>
      <c r="B260" s="35"/>
      <c r="C260" s="187" t="s">
        <v>437</v>
      </c>
      <c r="D260" s="187" t="s">
        <v>130</v>
      </c>
      <c r="E260" s="188" t="s">
        <v>438</v>
      </c>
      <c r="F260" s="189" t="s">
        <v>439</v>
      </c>
      <c r="G260" s="190" t="s">
        <v>144</v>
      </c>
      <c r="H260" s="191">
        <v>33.55</v>
      </c>
      <c r="I260" s="192"/>
      <c r="J260" s="193">
        <f aca="true" t="shared" si="20" ref="J260:J265">ROUND(I260*H260,2)</f>
        <v>0</v>
      </c>
      <c r="K260" s="194"/>
      <c r="L260" s="39"/>
      <c r="M260" s="195" t="s">
        <v>1</v>
      </c>
      <c r="N260" s="196" t="s">
        <v>38</v>
      </c>
      <c r="O260" s="71"/>
      <c r="P260" s="197">
        <f aca="true" t="shared" si="21" ref="P260:P265">O260*H260</f>
        <v>0</v>
      </c>
      <c r="Q260" s="197">
        <v>0</v>
      </c>
      <c r="R260" s="197">
        <f aca="true" t="shared" si="22" ref="R260:R265">Q260*H260</f>
        <v>0</v>
      </c>
      <c r="S260" s="197">
        <v>0</v>
      </c>
      <c r="T260" s="198">
        <f aca="true" t="shared" si="23" ref="T260:T265"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134</v>
      </c>
      <c r="AT260" s="199" t="s">
        <v>130</v>
      </c>
      <c r="AU260" s="199" t="s">
        <v>135</v>
      </c>
      <c r="AY260" s="17" t="s">
        <v>127</v>
      </c>
      <c r="BE260" s="200">
        <f aca="true" t="shared" si="24" ref="BE260:BE265">IF(N260="základní",J260,0)</f>
        <v>0</v>
      </c>
      <c r="BF260" s="200">
        <f aca="true" t="shared" si="25" ref="BF260:BF265">IF(N260="snížená",J260,0)</f>
        <v>0</v>
      </c>
      <c r="BG260" s="200">
        <f aca="true" t="shared" si="26" ref="BG260:BG265">IF(N260="zákl. přenesená",J260,0)</f>
        <v>0</v>
      </c>
      <c r="BH260" s="200">
        <f aca="true" t="shared" si="27" ref="BH260:BH265">IF(N260="sníž. přenesená",J260,0)</f>
        <v>0</v>
      </c>
      <c r="BI260" s="200">
        <f aca="true" t="shared" si="28" ref="BI260:BI265">IF(N260="nulová",J260,0)</f>
        <v>0</v>
      </c>
      <c r="BJ260" s="17" t="s">
        <v>135</v>
      </c>
      <c r="BK260" s="200">
        <f aca="true" t="shared" si="29" ref="BK260:BK265">ROUND(I260*H260,2)</f>
        <v>0</v>
      </c>
      <c r="BL260" s="17" t="s">
        <v>134</v>
      </c>
      <c r="BM260" s="199" t="s">
        <v>440</v>
      </c>
    </row>
    <row r="261" spans="1:65" s="2" customFormat="1" ht="24.15" customHeight="1">
      <c r="A261" s="34"/>
      <c r="B261" s="35"/>
      <c r="C261" s="187" t="s">
        <v>441</v>
      </c>
      <c r="D261" s="187" t="s">
        <v>130</v>
      </c>
      <c r="E261" s="188" t="s">
        <v>442</v>
      </c>
      <c r="F261" s="189" t="s">
        <v>443</v>
      </c>
      <c r="G261" s="190" t="s">
        <v>144</v>
      </c>
      <c r="H261" s="191">
        <v>33.55</v>
      </c>
      <c r="I261" s="192"/>
      <c r="J261" s="193">
        <f t="shared" si="20"/>
        <v>0</v>
      </c>
      <c r="K261" s="194"/>
      <c r="L261" s="39"/>
      <c r="M261" s="195" t="s">
        <v>1</v>
      </c>
      <c r="N261" s="196" t="s">
        <v>38</v>
      </c>
      <c r="O261" s="71"/>
      <c r="P261" s="197">
        <f t="shared" si="21"/>
        <v>0</v>
      </c>
      <c r="Q261" s="197">
        <v>0</v>
      </c>
      <c r="R261" s="197">
        <f t="shared" si="22"/>
        <v>0</v>
      </c>
      <c r="S261" s="197">
        <v>0</v>
      </c>
      <c r="T261" s="198">
        <f t="shared" si="2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185</v>
      </c>
      <c r="AT261" s="199" t="s">
        <v>130</v>
      </c>
      <c r="AU261" s="199" t="s">
        <v>135</v>
      </c>
      <c r="AY261" s="17" t="s">
        <v>127</v>
      </c>
      <c r="BE261" s="200">
        <f t="shared" si="24"/>
        <v>0</v>
      </c>
      <c r="BF261" s="200">
        <f t="shared" si="25"/>
        <v>0</v>
      </c>
      <c r="BG261" s="200">
        <f t="shared" si="26"/>
        <v>0</v>
      </c>
      <c r="BH261" s="200">
        <f t="shared" si="27"/>
        <v>0</v>
      </c>
      <c r="BI261" s="200">
        <f t="shared" si="28"/>
        <v>0</v>
      </c>
      <c r="BJ261" s="17" t="s">
        <v>135</v>
      </c>
      <c r="BK261" s="200">
        <f t="shared" si="29"/>
        <v>0</v>
      </c>
      <c r="BL261" s="17" t="s">
        <v>185</v>
      </c>
      <c r="BM261" s="199" t="s">
        <v>444</v>
      </c>
    </row>
    <row r="262" spans="1:65" s="2" customFormat="1" ht="16.5" customHeight="1">
      <c r="A262" s="34"/>
      <c r="B262" s="35"/>
      <c r="C262" s="187" t="s">
        <v>445</v>
      </c>
      <c r="D262" s="187" t="s">
        <v>130</v>
      </c>
      <c r="E262" s="188" t="s">
        <v>446</v>
      </c>
      <c r="F262" s="189" t="s">
        <v>447</v>
      </c>
      <c r="G262" s="190" t="s">
        <v>144</v>
      </c>
      <c r="H262" s="191">
        <v>33.55</v>
      </c>
      <c r="I262" s="192"/>
      <c r="J262" s="193">
        <f t="shared" si="20"/>
        <v>0</v>
      </c>
      <c r="K262" s="194"/>
      <c r="L262" s="39"/>
      <c r="M262" s="195" t="s">
        <v>1</v>
      </c>
      <c r="N262" s="196" t="s">
        <v>38</v>
      </c>
      <c r="O262" s="71"/>
      <c r="P262" s="197">
        <f t="shared" si="21"/>
        <v>0</v>
      </c>
      <c r="Q262" s="197">
        <v>0</v>
      </c>
      <c r="R262" s="197">
        <f t="shared" si="22"/>
        <v>0</v>
      </c>
      <c r="S262" s="197">
        <v>0</v>
      </c>
      <c r="T262" s="198">
        <f t="shared" si="2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185</v>
      </c>
      <c r="AT262" s="199" t="s">
        <v>130</v>
      </c>
      <c r="AU262" s="199" t="s">
        <v>135</v>
      </c>
      <c r="AY262" s="17" t="s">
        <v>127</v>
      </c>
      <c r="BE262" s="200">
        <f t="shared" si="24"/>
        <v>0</v>
      </c>
      <c r="BF262" s="200">
        <f t="shared" si="25"/>
        <v>0</v>
      </c>
      <c r="BG262" s="200">
        <f t="shared" si="26"/>
        <v>0</v>
      </c>
      <c r="BH262" s="200">
        <f t="shared" si="27"/>
        <v>0</v>
      </c>
      <c r="BI262" s="200">
        <f t="shared" si="28"/>
        <v>0</v>
      </c>
      <c r="BJ262" s="17" t="s">
        <v>135</v>
      </c>
      <c r="BK262" s="200">
        <f t="shared" si="29"/>
        <v>0</v>
      </c>
      <c r="BL262" s="17" t="s">
        <v>185</v>
      </c>
      <c r="BM262" s="199" t="s">
        <v>448</v>
      </c>
    </row>
    <row r="263" spans="1:65" s="2" customFormat="1" ht="24.15" customHeight="1">
      <c r="A263" s="34"/>
      <c r="B263" s="35"/>
      <c r="C263" s="187" t="s">
        <v>449</v>
      </c>
      <c r="D263" s="187" t="s">
        <v>130</v>
      </c>
      <c r="E263" s="188" t="s">
        <v>450</v>
      </c>
      <c r="F263" s="189" t="s">
        <v>451</v>
      </c>
      <c r="G263" s="190" t="s">
        <v>144</v>
      </c>
      <c r="H263" s="191">
        <v>33.55</v>
      </c>
      <c r="I263" s="192"/>
      <c r="J263" s="193">
        <f t="shared" si="20"/>
        <v>0</v>
      </c>
      <c r="K263" s="194"/>
      <c r="L263" s="39"/>
      <c r="M263" s="195" t="s">
        <v>1</v>
      </c>
      <c r="N263" s="196" t="s">
        <v>38</v>
      </c>
      <c r="O263" s="71"/>
      <c r="P263" s="197">
        <f t="shared" si="21"/>
        <v>0</v>
      </c>
      <c r="Q263" s="197">
        <v>0.0002</v>
      </c>
      <c r="R263" s="197">
        <f t="shared" si="22"/>
        <v>0.00671</v>
      </c>
      <c r="S263" s="197">
        <v>0</v>
      </c>
      <c r="T263" s="198">
        <f t="shared" si="2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9" t="s">
        <v>185</v>
      </c>
      <c r="AT263" s="199" t="s">
        <v>130</v>
      </c>
      <c r="AU263" s="199" t="s">
        <v>135</v>
      </c>
      <c r="AY263" s="17" t="s">
        <v>127</v>
      </c>
      <c r="BE263" s="200">
        <f t="shared" si="24"/>
        <v>0</v>
      </c>
      <c r="BF263" s="200">
        <f t="shared" si="25"/>
        <v>0</v>
      </c>
      <c r="BG263" s="200">
        <f t="shared" si="26"/>
        <v>0</v>
      </c>
      <c r="BH263" s="200">
        <f t="shared" si="27"/>
        <v>0</v>
      </c>
      <c r="BI263" s="200">
        <f t="shared" si="28"/>
        <v>0</v>
      </c>
      <c r="BJ263" s="17" t="s">
        <v>135</v>
      </c>
      <c r="BK263" s="200">
        <f t="shared" si="29"/>
        <v>0</v>
      </c>
      <c r="BL263" s="17" t="s">
        <v>185</v>
      </c>
      <c r="BM263" s="199" t="s">
        <v>452</v>
      </c>
    </row>
    <row r="264" spans="1:65" s="2" customFormat="1" ht="33" customHeight="1">
      <c r="A264" s="34"/>
      <c r="B264" s="35"/>
      <c r="C264" s="187" t="s">
        <v>453</v>
      </c>
      <c r="D264" s="187" t="s">
        <v>130</v>
      </c>
      <c r="E264" s="188" t="s">
        <v>454</v>
      </c>
      <c r="F264" s="189" t="s">
        <v>455</v>
      </c>
      <c r="G264" s="190" t="s">
        <v>144</v>
      </c>
      <c r="H264" s="191">
        <v>33.55</v>
      </c>
      <c r="I264" s="192"/>
      <c r="J264" s="193">
        <f t="shared" si="20"/>
        <v>0</v>
      </c>
      <c r="K264" s="194"/>
      <c r="L264" s="39"/>
      <c r="M264" s="195" t="s">
        <v>1</v>
      </c>
      <c r="N264" s="196" t="s">
        <v>38</v>
      </c>
      <c r="O264" s="71"/>
      <c r="P264" s="197">
        <f t="shared" si="21"/>
        <v>0</v>
      </c>
      <c r="Q264" s="197">
        <v>0.0045</v>
      </c>
      <c r="R264" s="197">
        <f t="shared" si="22"/>
        <v>0.15097499999999997</v>
      </c>
      <c r="S264" s="197">
        <v>0</v>
      </c>
      <c r="T264" s="198">
        <f t="shared" si="2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185</v>
      </c>
      <c r="AT264" s="199" t="s">
        <v>130</v>
      </c>
      <c r="AU264" s="199" t="s">
        <v>135</v>
      </c>
      <c r="AY264" s="17" t="s">
        <v>127</v>
      </c>
      <c r="BE264" s="200">
        <f t="shared" si="24"/>
        <v>0</v>
      </c>
      <c r="BF264" s="200">
        <f t="shared" si="25"/>
        <v>0</v>
      </c>
      <c r="BG264" s="200">
        <f t="shared" si="26"/>
        <v>0</v>
      </c>
      <c r="BH264" s="200">
        <f t="shared" si="27"/>
        <v>0</v>
      </c>
      <c r="BI264" s="200">
        <f t="shared" si="28"/>
        <v>0</v>
      </c>
      <c r="BJ264" s="17" t="s">
        <v>135</v>
      </c>
      <c r="BK264" s="200">
        <f t="shared" si="29"/>
        <v>0</v>
      </c>
      <c r="BL264" s="17" t="s">
        <v>185</v>
      </c>
      <c r="BM264" s="199" t="s">
        <v>456</v>
      </c>
    </row>
    <row r="265" spans="1:65" s="2" customFormat="1" ht="16.5" customHeight="1">
      <c r="A265" s="34"/>
      <c r="B265" s="35"/>
      <c r="C265" s="187" t="s">
        <v>457</v>
      </c>
      <c r="D265" s="187" t="s">
        <v>130</v>
      </c>
      <c r="E265" s="188" t="s">
        <v>458</v>
      </c>
      <c r="F265" s="189" t="s">
        <v>459</v>
      </c>
      <c r="G265" s="190" t="s">
        <v>144</v>
      </c>
      <c r="H265" s="191">
        <v>33.55</v>
      </c>
      <c r="I265" s="192"/>
      <c r="J265" s="193">
        <f t="shared" si="20"/>
        <v>0</v>
      </c>
      <c r="K265" s="194"/>
      <c r="L265" s="39"/>
      <c r="M265" s="195" t="s">
        <v>1</v>
      </c>
      <c r="N265" s="196" t="s">
        <v>38</v>
      </c>
      <c r="O265" s="71"/>
      <c r="P265" s="197">
        <f t="shared" si="21"/>
        <v>0</v>
      </c>
      <c r="Q265" s="197">
        <v>0.0003</v>
      </c>
      <c r="R265" s="197">
        <f t="shared" si="22"/>
        <v>0.010064999999999998</v>
      </c>
      <c r="S265" s="197">
        <v>0</v>
      </c>
      <c r="T265" s="198">
        <f t="shared" si="2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9" t="s">
        <v>185</v>
      </c>
      <c r="AT265" s="199" t="s">
        <v>130</v>
      </c>
      <c r="AU265" s="199" t="s">
        <v>135</v>
      </c>
      <c r="AY265" s="17" t="s">
        <v>127</v>
      </c>
      <c r="BE265" s="200">
        <f t="shared" si="24"/>
        <v>0</v>
      </c>
      <c r="BF265" s="200">
        <f t="shared" si="25"/>
        <v>0</v>
      </c>
      <c r="BG265" s="200">
        <f t="shared" si="26"/>
        <v>0</v>
      </c>
      <c r="BH265" s="200">
        <f t="shared" si="27"/>
        <v>0</v>
      </c>
      <c r="BI265" s="200">
        <f t="shared" si="28"/>
        <v>0</v>
      </c>
      <c r="BJ265" s="17" t="s">
        <v>135</v>
      </c>
      <c r="BK265" s="200">
        <f t="shared" si="29"/>
        <v>0</v>
      </c>
      <c r="BL265" s="17" t="s">
        <v>185</v>
      </c>
      <c r="BM265" s="199" t="s">
        <v>460</v>
      </c>
    </row>
    <row r="266" spans="2:51" s="13" customFormat="1" ht="12">
      <c r="B266" s="201"/>
      <c r="C266" s="202"/>
      <c r="D266" s="203" t="s">
        <v>137</v>
      </c>
      <c r="E266" s="204" t="s">
        <v>1</v>
      </c>
      <c r="F266" s="205" t="s">
        <v>312</v>
      </c>
      <c r="G266" s="202"/>
      <c r="H266" s="204" t="s">
        <v>1</v>
      </c>
      <c r="I266" s="206"/>
      <c r="J266" s="202"/>
      <c r="K266" s="202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137</v>
      </c>
      <c r="AU266" s="211" t="s">
        <v>135</v>
      </c>
      <c r="AV266" s="13" t="s">
        <v>80</v>
      </c>
      <c r="AW266" s="13" t="s">
        <v>30</v>
      </c>
      <c r="AX266" s="13" t="s">
        <v>72</v>
      </c>
      <c r="AY266" s="211" t="s">
        <v>127</v>
      </c>
    </row>
    <row r="267" spans="2:51" s="14" customFormat="1" ht="12">
      <c r="B267" s="212"/>
      <c r="C267" s="213"/>
      <c r="D267" s="203" t="s">
        <v>137</v>
      </c>
      <c r="E267" s="214" t="s">
        <v>1</v>
      </c>
      <c r="F267" s="215" t="s">
        <v>425</v>
      </c>
      <c r="G267" s="213"/>
      <c r="H267" s="216">
        <v>11.825</v>
      </c>
      <c r="I267" s="217"/>
      <c r="J267" s="213"/>
      <c r="K267" s="213"/>
      <c r="L267" s="218"/>
      <c r="M267" s="219"/>
      <c r="N267" s="220"/>
      <c r="O267" s="220"/>
      <c r="P267" s="220"/>
      <c r="Q267" s="220"/>
      <c r="R267" s="220"/>
      <c r="S267" s="220"/>
      <c r="T267" s="221"/>
      <c r="AT267" s="222" t="s">
        <v>137</v>
      </c>
      <c r="AU267" s="222" t="s">
        <v>135</v>
      </c>
      <c r="AV267" s="14" t="s">
        <v>135</v>
      </c>
      <c r="AW267" s="14" t="s">
        <v>30</v>
      </c>
      <c r="AX267" s="14" t="s">
        <v>72</v>
      </c>
      <c r="AY267" s="222" t="s">
        <v>127</v>
      </c>
    </row>
    <row r="268" spans="2:51" s="13" customFormat="1" ht="12">
      <c r="B268" s="201"/>
      <c r="C268" s="202"/>
      <c r="D268" s="203" t="s">
        <v>137</v>
      </c>
      <c r="E268" s="204" t="s">
        <v>1</v>
      </c>
      <c r="F268" s="205" t="s">
        <v>237</v>
      </c>
      <c r="G268" s="202"/>
      <c r="H268" s="204" t="s">
        <v>1</v>
      </c>
      <c r="I268" s="206"/>
      <c r="J268" s="202"/>
      <c r="K268" s="202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137</v>
      </c>
      <c r="AU268" s="211" t="s">
        <v>135</v>
      </c>
      <c r="AV268" s="13" t="s">
        <v>80</v>
      </c>
      <c r="AW268" s="13" t="s">
        <v>30</v>
      </c>
      <c r="AX268" s="13" t="s">
        <v>72</v>
      </c>
      <c r="AY268" s="211" t="s">
        <v>127</v>
      </c>
    </row>
    <row r="269" spans="2:51" s="14" customFormat="1" ht="12">
      <c r="B269" s="212"/>
      <c r="C269" s="213"/>
      <c r="D269" s="203" t="s">
        <v>137</v>
      </c>
      <c r="E269" s="214" t="s">
        <v>1</v>
      </c>
      <c r="F269" s="215" t="s">
        <v>426</v>
      </c>
      <c r="G269" s="213"/>
      <c r="H269" s="216">
        <v>21.725</v>
      </c>
      <c r="I269" s="217"/>
      <c r="J269" s="213"/>
      <c r="K269" s="213"/>
      <c r="L269" s="218"/>
      <c r="M269" s="219"/>
      <c r="N269" s="220"/>
      <c r="O269" s="220"/>
      <c r="P269" s="220"/>
      <c r="Q269" s="220"/>
      <c r="R269" s="220"/>
      <c r="S269" s="220"/>
      <c r="T269" s="221"/>
      <c r="AT269" s="222" t="s">
        <v>137</v>
      </c>
      <c r="AU269" s="222" t="s">
        <v>135</v>
      </c>
      <c r="AV269" s="14" t="s">
        <v>135</v>
      </c>
      <c r="AW269" s="14" t="s">
        <v>30</v>
      </c>
      <c r="AX269" s="14" t="s">
        <v>72</v>
      </c>
      <c r="AY269" s="222" t="s">
        <v>127</v>
      </c>
    </row>
    <row r="270" spans="2:51" s="15" customFormat="1" ht="12">
      <c r="B270" s="234"/>
      <c r="C270" s="235"/>
      <c r="D270" s="203" t="s">
        <v>137</v>
      </c>
      <c r="E270" s="236" t="s">
        <v>1</v>
      </c>
      <c r="F270" s="237" t="s">
        <v>239</v>
      </c>
      <c r="G270" s="235"/>
      <c r="H270" s="238">
        <v>33.55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AT270" s="244" t="s">
        <v>137</v>
      </c>
      <c r="AU270" s="244" t="s">
        <v>135</v>
      </c>
      <c r="AV270" s="15" t="s">
        <v>134</v>
      </c>
      <c r="AW270" s="15" t="s">
        <v>30</v>
      </c>
      <c r="AX270" s="15" t="s">
        <v>80</v>
      </c>
      <c r="AY270" s="244" t="s">
        <v>127</v>
      </c>
    </row>
    <row r="271" spans="1:65" s="2" customFormat="1" ht="44.25" customHeight="1">
      <c r="A271" s="34"/>
      <c r="B271" s="35"/>
      <c r="C271" s="223" t="s">
        <v>461</v>
      </c>
      <c r="D271" s="223" t="s">
        <v>203</v>
      </c>
      <c r="E271" s="224" t="s">
        <v>462</v>
      </c>
      <c r="F271" s="225" t="s">
        <v>463</v>
      </c>
      <c r="G271" s="226" t="s">
        <v>144</v>
      </c>
      <c r="H271" s="227">
        <v>36.905</v>
      </c>
      <c r="I271" s="228"/>
      <c r="J271" s="229">
        <f>ROUND(I271*H271,2)</f>
        <v>0</v>
      </c>
      <c r="K271" s="230"/>
      <c r="L271" s="231"/>
      <c r="M271" s="232" t="s">
        <v>1</v>
      </c>
      <c r="N271" s="233" t="s">
        <v>38</v>
      </c>
      <c r="O271" s="71"/>
      <c r="P271" s="197">
        <f>O271*H271</f>
        <v>0</v>
      </c>
      <c r="Q271" s="197">
        <v>0.002</v>
      </c>
      <c r="R271" s="197">
        <f>Q271*H271</f>
        <v>0.07381</v>
      </c>
      <c r="S271" s="197">
        <v>0</v>
      </c>
      <c r="T271" s="19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9" t="s">
        <v>206</v>
      </c>
      <c r="AT271" s="199" t="s">
        <v>203</v>
      </c>
      <c r="AU271" s="199" t="s">
        <v>135</v>
      </c>
      <c r="AY271" s="17" t="s">
        <v>127</v>
      </c>
      <c r="BE271" s="200">
        <f>IF(N271="základní",J271,0)</f>
        <v>0</v>
      </c>
      <c r="BF271" s="200">
        <f>IF(N271="snížená",J271,0)</f>
        <v>0</v>
      </c>
      <c r="BG271" s="200">
        <f>IF(N271="zákl. přenesená",J271,0)</f>
        <v>0</v>
      </c>
      <c r="BH271" s="200">
        <f>IF(N271="sníž. přenesená",J271,0)</f>
        <v>0</v>
      </c>
      <c r="BI271" s="200">
        <f>IF(N271="nulová",J271,0)</f>
        <v>0</v>
      </c>
      <c r="BJ271" s="17" t="s">
        <v>135</v>
      </c>
      <c r="BK271" s="200">
        <f>ROUND(I271*H271,2)</f>
        <v>0</v>
      </c>
      <c r="BL271" s="17" t="s">
        <v>185</v>
      </c>
      <c r="BM271" s="199" t="s">
        <v>464</v>
      </c>
    </row>
    <row r="272" spans="2:51" s="14" customFormat="1" ht="12">
      <c r="B272" s="212"/>
      <c r="C272" s="213"/>
      <c r="D272" s="203" t="s">
        <v>137</v>
      </c>
      <c r="E272" s="213"/>
      <c r="F272" s="215" t="s">
        <v>465</v>
      </c>
      <c r="G272" s="213"/>
      <c r="H272" s="216">
        <v>36.905</v>
      </c>
      <c r="I272" s="217"/>
      <c r="J272" s="213"/>
      <c r="K272" s="213"/>
      <c r="L272" s="218"/>
      <c r="M272" s="219"/>
      <c r="N272" s="220"/>
      <c r="O272" s="220"/>
      <c r="P272" s="220"/>
      <c r="Q272" s="220"/>
      <c r="R272" s="220"/>
      <c r="S272" s="220"/>
      <c r="T272" s="221"/>
      <c r="AT272" s="222" t="s">
        <v>137</v>
      </c>
      <c r="AU272" s="222" t="s">
        <v>135</v>
      </c>
      <c r="AV272" s="14" t="s">
        <v>135</v>
      </c>
      <c r="AW272" s="14" t="s">
        <v>4</v>
      </c>
      <c r="AX272" s="14" t="s">
        <v>80</v>
      </c>
      <c r="AY272" s="222" t="s">
        <v>127</v>
      </c>
    </row>
    <row r="273" spans="1:65" s="2" customFormat="1" ht="24.15" customHeight="1">
      <c r="A273" s="34"/>
      <c r="B273" s="35"/>
      <c r="C273" s="187" t="s">
        <v>466</v>
      </c>
      <c r="D273" s="187" t="s">
        <v>130</v>
      </c>
      <c r="E273" s="188" t="s">
        <v>467</v>
      </c>
      <c r="F273" s="189" t="s">
        <v>468</v>
      </c>
      <c r="G273" s="190" t="s">
        <v>152</v>
      </c>
      <c r="H273" s="191">
        <v>0.242</v>
      </c>
      <c r="I273" s="192"/>
      <c r="J273" s="193">
        <f>ROUND(I273*H273,2)</f>
        <v>0</v>
      </c>
      <c r="K273" s="194"/>
      <c r="L273" s="39"/>
      <c r="M273" s="195" t="s">
        <v>1</v>
      </c>
      <c r="N273" s="196" t="s">
        <v>38</v>
      </c>
      <c r="O273" s="71"/>
      <c r="P273" s="197">
        <f>O273*H273</f>
        <v>0</v>
      </c>
      <c r="Q273" s="197">
        <v>0</v>
      </c>
      <c r="R273" s="197">
        <f>Q273*H273</f>
        <v>0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185</v>
      </c>
      <c r="AT273" s="199" t="s">
        <v>130</v>
      </c>
      <c r="AU273" s="199" t="s">
        <v>135</v>
      </c>
      <c r="AY273" s="17" t="s">
        <v>127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135</v>
      </c>
      <c r="BK273" s="200">
        <f>ROUND(I273*H273,2)</f>
        <v>0</v>
      </c>
      <c r="BL273" s="17" t="s">
        <v>185</v>
      </c>
      <c r="BM273" s="199" t="s">
        <v>469</v>
      </c>
    </row>
    <row r="274" spans="1:65" s="2" customFormat="1" ht="24.15" customHeight="1">
      <c r="A274" s="34"/>
      <c r="B274" s="35"/>
      <c r="C274" s="187" t="s">
        <v>470</v>
      </c>
      <c r="D274" s="187" t="s">
        <v>130</v>
      </c>
      <c r="E274" s="188" t="s">
        <v>471</v>
      </c>
      <c r="F274" s="189" t="s">
        <v>472</v>
      </c>
      <c r="G274" s="190" t="s">
        <v>152</v>
      </c>
      <c r="H274" s="191">
        <v>0.242</v>
      </c>
      <c r="I274" s="192"/>
      <c r="J274" s="193">
        <f>ROUND(I274*H274,2)</f>
        <v>0</v>
      </c>
      <c r="K274" s="194"/>
      <c r="L274" s="39"/>
      <c r="M274" s="195" t="s">
        <v>1</v>
      </c>
      <c r="N274" s="196" t="s">
        <v>38</v>
      </c>
      <c r="O274" s="71"/>
      <c r="P274" s="197">
        <f>O274*H274</f>
        <v>0</v>
      </c>
      <c r="Q274" s="197">
        <v>0</v>
      </c>
      <c r="R274" s="197">
        <f>Q274*H274</f>
        <v>0</v>
      </c>
      <c r="S274" s="197">
        <v>0</v>
      </c>
      <c r="T274" s="19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9" t="s">
        <v>185</v>
      </c>
      <c r="AT274" s="199" t="s">
        <v>130</v>
      </c>
      <c r="AU274" s="199" t="s">
        <v>135</v>
      </c>
      <c r="AY274" s="17" t="s">
        <v>127</v>
      </c>
      <c r="BE274" s="200">
        <f>IF(N274="základní",J274,0)</f>
        <v>0</v>
      </c>
      <c r="BF274" s="200">
        <f>IF(N274="snížená",J274,0)</f>
        <v>0</v>
      </c>
      <c r="BG274" s="200">
        <f>IF(N274="zákl. přenesená",J274,0)</f>
        <v>0</v>
      </c>
      <c r="BH274" s="200">
        <f>IF(N274="sníž. přenesená",J274,0)</f>
        <v>0</v>
      </c>
      <c r="BI274" s="200">
        <f>IF(N274="nulová",J274,0)</f>
        <v>0</v>
      </c>
      <c r="BJ274" s="17" t="s">
        <v>135</v>
      </c>
      <c r="BK274" s="200">
        <f>ROUND(I274*H274,2)</f>
        <v>0</v>
      </c>
      <c r="BL274" s="17" t="s">
        <v>185</v>
      </c>
      <c r="BM274" s="199" t="s">
        <v>473</v>
      </c>
    </row>
    <row r="275" spans="2:63" s="12" customFormat="1" ht="22.95" customHeight="1">
      <c r="B275" s="171"/>
      <c r="C275" s="172"/>
      <c r="D275" s="173" t="s">
        <v>71</v>
      </c>
      <c r="E275" s="185" t="s">
        <v>474</v>
      </c>
      <c r="F275" s="185" t="s">
        <v>475</v>
      </c>
      <c r="G275" s="172"/>
      <c r="H275" s="172"/>
      <c r="I275" s="175"/>
      <c r="J275" s="186">
        <f>BK275</f>
        <v>0</v>
      </c>
      <c r="K275" s="172"/>
      <c r="L275" s="177"/>
      <c r="M275" s="178"/>
      <c r="N275" s="179"/>
      <c r="O275" s="179"/>
      <c r="P275" s="180">
        <f>SUM(P276:P284)</f>
        <v>0</v>
      </c>
      <c r="Q275" s="179"/>
      <c r="R275" s="180">
        <f>SUM(R276:R284)</f>
        <v>0.00153155</v>
      </c>
      <c r="S275" s="179"/>
      <c r="T275" s="181">
        <f>SUM(T276:T284)</f>
        <v>0</v>
      </c>
      <c r="AR275" s="182" t="s">
        <v>135</v>
      </c>
      <c r="AT275" s="183" t="s">
        <v>71</v>
      </c>
      <c r="AU275" s="183" t="s">
        <v>80</v>
      </c>
      <c r="AY275" s="182" t="s">
        <v>127</v>
      </c>
      <c r="BK275" s="184">
        <f>SUM(BK276:BK284)</f>
        <v>0</v>
      </c>
    </row>
    <row r="276" spans="1:65" s="2" customFormat="1" ht="16.5" customHeight="1">
      <c r="A276" s="34"/>
      <c r="B276" s="35"/>
      <c r="C276" s="187" t="s">
        <v>476</v>
      </c>
      <c r="D276" s="187" t="s">
        <v>130</v>
      </c>
      <c r="E276" s="188" t="s">
        <v>477</v>
      </c>
      <c r="F276" s="189" t="s">
        <v>478</v>
      </c>
      <c r="G276" s="190" t="s">
        <v>384</v>
      </c>
      <c r="H276" s="191">
        <v>20</v>
      </c>
      <c r="I276" s="192"/>
      <c r="J276" s="193">
        <f>ROUND(I276*H276,2)</f>
        <v>0</v>
      </c>
      <c r="K276" s="194"/>
      <c r="L276" s="39"/>
      <c r="M276" s="195" t="s">
        <v>1</v>
      </c>
      <c r="N276" s="196" t="s">
        <v>38</v>
      </c>
      <c r="O276" s="71"/>
      <c r="P276" s="197">
        <f>O276*H276</f>
        <v>0</v>
      </c>
      <c r="Q276" s="197">
        <v>3E-05</v>
      </c>
      <c r="R276" s="197">
        <f>Q276*H276</f>
        <v>0.0006000000000000001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185</v>
      </c>
      <c r="AT276" s="199" t="s">
        <v>130</v>
      </c>
      <c r="AU276" s="199" t="s">
        <v>135</v>
      </c>
      <c r="AY276" s="17" t="s">
        <v>127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135</v>
      </c>
      <c r="BK276" s="200">
        <f>ROUND(I276*H276,2)</f>
        <v>0</v>
      </c>
      <c r="BL276" s="17" t="s">
        <v>185</v>
      </c>
      <c r="BM276" s="199" t="s">
        <v>479</v>
      </c>
    </row>
    <row r="277" spans="1:65" s="2" customFormat="1" ht="24.15" customHeight="1">
      <c r="A277" s="34"/>
      <c r="B277" s="35"/>
      <c r="C277" s="187" t="s">
        <v>480</v>
      </c>
      <c r="D277" s="187" t="s">
        <v>130</v>
      </c>
      <c r="E277" s="188" t="s">
        <v>481</v>
      </c>
      <c r="F277" s="189" t="s">
        <v>482</v>
      </c>
      <c r="G277" s="190" t="s">
        <v>144</v>
      </c>
      <c r="H277" s="191">
        <v>18.631</v>
      </c>
      <c r="I277" s="192"/>
      <c r="J277" s="193">
        <f>ROUND(I277*H277,2)</f>
        <v>0</v>
      </c>
      <c r="K277" s="194"/>
      <c r="L277" s="39"/>
      <c r="M277" s="195" t="s">
        <v>1</v>
      </c>
      <c r="N277" s="196" t="s">
        <v>38</v>
      </c>
      <c r="O277" s="71"/>
      <c r="P277" s="197">
        <f>O277*H277</f>
        <v>0</v>
      </c>
      <c r="Q277" s="197">
        <v>5E-05</v>
      </c>
      <c r="R277" s="197">
        <f>Q277*H277</f>
        <v>0.0009315500000000001</v>
      </c>
      <c r="S277" s="197">
        <v>0</v>
      </c>
      <c r="T277" s="19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185</v>
      </c>
      <c r="AT277" s="199" t="s">
        <v>130</v>
      </c>
      <c r="AU277" s="199" t="s">
        <v>135</v>
      </c>
      <c r="AY277" s="17" t="s">
        <v>127</v>
      </c>
      <c r="BE277" s="200">
        <f>IF(N277="základní",J277,0)</f>
        <v>0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17" t="s">
        <v>135</v>
      </c>
      <c r="BK277" s="200">
        <f>ROUND(I277*H277,2)</f>
        <v>0</v>
      </c>
      <c r="BL277" s="17" t="s">
        <v>185</v>
      </c>
      <c r="BM277" s="199" t="s">
        <v>483</v>
      </c>
    </row>
    <row r="278" spans="2:51" s="13" customFormat="1" ht="12">
      <c r="B278" s="201"/>
      <c r="C278" s="202"/>
      <c r="D278" s="203" t="s">
        <v>137</v>
      </c>
      <c r="E278" s="204" t="s">
        <v>1</v>
      </c>
      <c r="F278" s="205" t="s">
        <v>238</v>
      </c>
      <c r="G278" s="202"/>
      <c r="H278" s="204" t="s">
        <v>1</v>
      </c>
      <c r="I278" s="206"/>
      <c r="J278" s="202"/>
      <c r="K278" s="202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137</v>
      </c>
      <c r="AU278" s="211" t="s">
        <v>135</v>
      </c>
      <c r="AV278" s="13" t="s">
        <v>80</v>
      </c>
      <c r="AW278" s="13" t="s">
        <v>30</v>
      </c>
      <c r="AX278" s="13" t="s">
        <v>72</v>
      </c>
      <c r="AY278" s="211" t="s">
        <v>127</v>
      </c>
    </row>
    <row r="279" spans="2:51" s="14" customFormat="1" ht="12">
      <c r="B279" s="212"/>
      <c r="C279" s="213"/>
      <c r="D279" s="203" t="s">
        <v>137</v>
      </c>
      <c r="E279" s="214" t="s">
        <v>1</v>
      </c>
      <c r="F279" s="215" t="s">
        <v>484</v>
      </c>
      <c r="G279" s="213"/>
      <c r="H279" s="216">
        <v>16.621</v>
      </c>
      <c r="I279" s="217"/>
      <c r="J279" s="213"/>
      <c r="K279" s="213"/>
      <c r="L279" s="218"/>
      <c r="M279" s="219"/>
      <c r="N279" s="220"/>
      <c r="O279" s="220"/>
      <c r="P279" s="220"/>
      <c r="Q279" s="220"/>
      <c r="R279" s="220"/>
      <c r="S279" s="220"/>
      <c r="T279" s="221"/>
      <c r="AT279" s="222" t="s">
        <v>137</v>
      </c>
      <c r="AU279" s="222" t="s">
        <v>135</v>
      </c>
      <c r="AV279" s="14" t="s">
        <v>135</v>
      </c>
      <c r="AW279" s="14" t="s">
        <v>30</v>
      </c>
      <c r="AX279" s="14" t="s">
        <v>72</v>
      </c>
      <c r="AY279" s="222" t="s">
        <v>127</v>
      </c>
    </row>
    <row r="280" spans="2:51" s="13" customFormat="1" ht="12">
      <c r="B280" s="201"/>
      <c r="C280" s="202"/>
      <c r="D280" s="203" t="s">
        <v>137</v>
      </c>
      <c r="E280" s="204" t="s">
        <v>1</v>
      </c>
      <c r="F280" s="205" t="s">
        <v>237</v>
      </c>
      <c r="G280" s="202"/>
      <c r="H280" s="204" t="s">
        <v>1</v>
      </c>
      <c r="I280" s="206"/>
      <c r="J280" s="202"/>
      <c r="K280" s="202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137</v>
      </c>
      <c r="AU280" s="211" t="s">
        <v>135</v>
      </c>
      <c r="AV280" s="13" t="s">
        <v>80</v>
      </c>
      <c r="AW280" s="13" t="s">
        <v>30</v>
      </c>
      <c r="AX280" s="13" t="s">
        <v>72</v>
      </c>
      <c r="AY280" s="211" t="s">
        <v>127</v>
      </c>
    </row>
    <row r="281" spans="2:51" s="14" customFormat="1" ht="12">
      <c r="B281" s="212"/>
      <c r="C281" s="213"/>
      <c r="D281" s="203" t="s">
        <v>137</v>
      </c>
      <c r="E281" s="214" t="s">
        <v>1</v>
      </c>
      <c r="F281" s="215" t="s">
        <v>485</v>
      </c>
      <c r="G281" s="213"/>
      <c r="H281" s="216">
        <v>2.01</v>
      </c>
      <c r="I281" s="217"/>
      <c r="J281" s="213"/>
      <c r="K281" s="213"/>
      <c r="L281" s="218"/>
      <c r="M281" s="219"/>
      <c r="N281" s="220"/>
      <c r="O281" s="220"/>
      <c r="P281" s="220"/>
      <c r="Q281" s="220"/>
      <c r="R281" s="220"/>
      <c r="S281" s="220"/>
      <c r="T281" s="221"/>
      <c r="AT281" s="222" t="s">
        <v>137</v>
      </c>
      <c r="AU281" s="222" t="s">
        <v>135</v>
      </c>
      <c r="AV281" s="14" t="s">
        <v>135</v>
      </c>
      <c r="AW281" s="14" t="s">
        <v>30</v>
      </c>
      <c r="AX281" s="14" t="s">
        <v>72</v>
      </c>
      <c r="AY281" s="222" t="s">
        <v>127</v>
      </c>
    </row>
    <row r="282" spans="2:51" s="15" customFormat="1" ht="12">
      <c r="B282" s="234"/>
      <c r="C282" s="235"/>
      <c r="D282" s="203" t="s">
        <v>137</v>
      </c>
      <c r="E282" s="236" t="s">
        <v>1</v>
      </c>
      <c r="F282" s="237" t="s">
        <v>239</v>
      </c>
      <c r="G282" s="235"/>
      <c r="H282" s="238">
        <v>18.631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AT282" s="244" t="s">
        <v>137</v>
      </c>
      <c r="AU282" s="244" t="s">
        <v>135</v>
      </c>
      <c r="AV282" s="15" t="s">
        <v>134</v>
      </c>
      <c r="AW282" s="15" t="s">
        <v>30</v>
      </c>
      <c r="AX282" s="15" t="s">
        <v>80</v>
      </c>
      <c r="AY282" s="244" t="s">
        <v>127</v>
      </c>
    </row>
    <row r="283" spans="1:65" s="2" customFormat="1" ht="24.15" customHeight="1">
      <c r="A283" s="34"/>
      <c r="B283" s="35"/>
      <c r="C283" s="187" t="s">
        <v>486</v>
      </c>
      <c r="D283" s="187" t="s">
        <v>130</v>
      </c>
      <c r="E283" s="188" t="s">
        <v>487</v>
      </c>
      <c r="F283" s="189" t="s">
        <v>488</v>
      </c>
      <c r="G283" s="190" t="s">
        <v>152</v>
      </c>
      <c r="H283" s="191">
        <v>0.002</v>
      </c>
      <c r="I283" s="192"/>
      <c r="J283" s="193">
        <f>ROUND(I283*H283,2)</f>
        <v>0</v>
      </c>
      <c r="K283" s="194"/>
      <c r="L283" s="39"/>
      <c r="M283" s="195" t="s">
        <v>1</v>
      </c>
      <c r="N283" s="196" t="s">
        <v>38</v>
      </c>
      <c r="O283" s="71"/>
      <c r="P283" s="197">
        <f>O283*H283</f>
        <v>0</v>
      </c>
      <c r="Q283" s="197">
        <v>0</v>
      </c>
      <c r="R283" s="197">
        <f>Q283*H283</f>
        <v>0</v>
      </c>
      <c r="S283" s="197">
        <v>0</v>
      </c>
      <c r="T283" s="19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9" t="s">
        <v>185</v>
      </c>
      <c r="AT283" s="199" t="s">
        <v>130</v>
      </c>
      <c r="AU283" s="199" t="s">
        <v>135</v>
      </c>
      <c r="AY283" s="17" t="s">
        <v>127</v>
      </c>
      <c r="BE283" s="200">
        <f>IF(N283="základní",J283,0)</f>
        <v>0</v>
      </c>
      <c r="BF283" s="200">
        <f>IF(N283="snížená",J283,0)</f>
        <v>0</v>
      </c>
      <c r="BG283" s="200">
        <f>IF(N283="zákl. přenesená",J283,0)</f>
        <v>0</v>
      </c>
      <c r="BH283" s="200">
        <f>IF(N283="sníž. přenesená",J283,0)</f>
        <v>0</v>
      </c>
      <c r="BI283" s="200">
        <f>IF(N283="nulová",J283,0)</f>
        <v>0</v>
      </c>
      <c r="BJ283" s="17" t="s">
        <v>135</v>
      </c>
      <c r="BK283" s="200">
        <f>ROUND(I283*H283,2)</f>
        <v>0</v>
      </c>
      <c r="BL283" s="17" t="s">
        <v>185</v>
      </c>
      <c r="BM283" s="199" t="s">
        <v>489</v>
      </c>
    </row>
    <row r="284" spans="1:65" s="2" customFormat="1" ht="24.15" customHeight="1">
      <c r="A284" s="34"/>
      <c r="B284" s="35"/>
      <c r="C284" s="187" t="s">
        <v>490</v>
      </c>
      <c r="D284" s="187" t="s">
        <v>130</v>
      </c>
      <c r="E284" s="188" t="s">
        <v>491</v>
      </c>
      <c r="F284" s="189" t="s">
        <v>492</v>
      </c>
      <c r="G284" s="190" t="s">
        <v>152</v>
      </c>
      <c r="H284" s="191">
        <v>0.002</v>
      </c>
      <c r="I284" s="192"/>
      <c r="J284" s="193">
        <f>ROUND(I284*H284,2)</f>
        <v>0</v>
      </c>
      <c r="K284" s="194"/>
      <c r="L284" s="39"/>
      <c r="M284" s="195" t="s">
        <v>1</v>
      </c>
      <c r="N284" s="196" t="s">
        <v>38</v>
      </c>
      <c r="O284" s="71"/>
      <c r="P284" s="197">
        <f>O284*H284</f>
        <v>0</v>
      </c>
      <c r="Q284" s="197">
        <v>0</v>
      </c>
      <c r="R284" s="197">
        <f>Q284*H284</f>
        <v>0</v>
      </c>
      <c r="S284" s="197">
        <v>0</v>
      </c>
      <c r="T284" s="19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9" t="s">
        <v>185</v>
      </c>
      <c r="AT284" s="199" t="s">
        <v>130</v>
      </c>
      <c r="AU284" s="199" t="s">
        <v>135</v>
      </c>
      <c r="AY284" s="17" t="s">
        <v>127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17" t="s">
        <v>135</v>
      </c>
      <c r="BK284" s="200">
        <f>ROUND(I284*H284,2)</f>
        <v>0</v>
      </c>
      <c r="BL284" s="17" t="s">
        <v>185</v>
      </c>
      <c r="BM284" s="199" t="s">
        <v>493</v>
      </c>
    </row>
    <row r="285" spans="2:63" s="12" customFormat="1" ht="22.95" customHeight="1">
      <c r="B285" s="171"/>
      <c r="C285" s="172"/>
      <c r="D285" s="173" t="s">
        <v>71</v>
      </c>
      <c r="E285" s="185" t="s">
        <v>494</v>
      </c>
      <c r="F285" s="185" t="s">
        <v>495</v>
      </c>
      <c r="G285" s="172"/>
      <c r="H285" s="172"/>
      <c r="I285" s="175"/>
      <c r="J285" s="186">
        <f>BK285</f>
        <v>0</v>
      </c>
      <c r="K285" s="172"/>
      <c r="L285" s="177"/>
      <c r="M285" s="178"/>
      <c r="N285" s="179"/>
      <c r="O285" s="179"/>
      <c r="P285" s="180">
        <f>SUM(P286:P317)</f>
        <v>0</v>
      </c>
      <c r="Q285" s="179"/>
      <c r="R285" s="180">
        <f>SUM(R286:R317)</f>
        <v>0.0029502000000000005</v>
      </c>
      <c r="S285" s="179"/>
      <c r="T285" s="181">
        <f>SUM(T286:T317)</f>
        <v>0</v>
      </c>
      <c r="AR285" s="182" t="s">
        <v>135</v>
      </c>
      <c r="AT285" s="183" t="s">
        <v>71</v>
      </c>
      <c r="AU285" s="183" t="s">
        <v>80</v>
      </c>
      <c r="AY285" s="182" t="s">
        <v>127</v>
      </c>
      <c r="BK285" s="184">
        <f>SUM(BK286:BK317)</f>
        <v>0</v>
      </c>
    </row>
    <row r="286" spans="1:65" s="2" customFormat="1" ht="24.15" customHeight="1">
      <c r="A286" s="34"/>
      <c r="B286" s="35"/>
      <c r="C286" s="187" t="s">
        <v>496</v>
      </c>
      <c r="D286" s="187" t="s">
        <v>130</v>
      </c>
      <c r="E286" s="188" t="s">
        <v>497</v>
      </c>
      <c r="F286" s="189" t="s">
        <v>498</v>
      </c>
      <c r="G286" s="190" t="s">
        <v>144</v>
      </c>
      <c r="H286" s="191">
        <v>0.48</v>
      </c>
      <c r="I286" s="192"/>
      <c r="J286" s="193">
        <f>ROUND(I286*H286,2)</f>
        <v>0</v>
      </c>
      <c r="K286" s="194"/>
      <c r="L286" s="39"/>
      <c r="M286" s="195" t="s">
        <v>1</v>
      </c>
      <c r="N286" s="196" t="s">
        <v>38</v>
      </c>
      <c r="O286" s="71"/>
      <c r="P286" s="197">
        <f>O286*H286</f>
        <v>0</v>
      </c>
      <c r="Q286" s="197">
        <v>2E-05</v>
      </c>
      <c r="R286" s="197">
        <f>Q286*H286</f>
        <v>9.600000000000001E-06</v>
      </c>
      <c r="S286" s="197">
        <v>0</v>
      </c>
      <c r="T286" s="19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9" t="s">
        <v>185</v>
      </c>
      <c r="AT286" s="199" t="s">
        <v>130</v>
      </c>
      <c r="AU286" s="199" t="s">
        <v>135</v>
      </c>
      <c r="AY286" s="17" t="s">
        <v>127</v>
      </c>
      <c r="BE286" s="200">
        <f>IF(N286="základní",J286,0)</f>
        <v>0</v>
      </c>
      <c r="BF286" s="200">
        <f>IF(N286="snížená",J286,0)</f>
        <v>0</v>
      </c>
      <c r="BG286" s="200">
        <f>IF(N286="zákl. přenesená",J286,0)</f>
        <v>0</v>
      </c>
      <c r="BH286" s="200">
        <f>IF(N286="sníž. přenesená",J286,0)</f>
        <v>0</v>
      </c>
      <c r="BI286" s="200">
        <f>IF(N286="nulová",J286,0)</f>
        <v>0</v>
      </c>
      <c r="BJ286" s="17" t="s">
        <v>135</v>
      </c>
      <c r="BK286" s="200">
        <f>ROUND(I286*H286,2)</f>
        <v>0</v>
      </c>
      <c r="BL286" s="17" t="s">
        <v>185</v>
      </c>
      <c r="BM286" s="199" t="s">
        <v>499</v>
      </c>
    </row>
    <row r="287" spans="2:51" s="13" customFormat="1" ht="12">
      <c r="B287" s="201"/>
      <c r="C287" s="202"/>
      <c r="D287" s="203" t="s">
        <v>137</v>
      </c>
      <c r="E287" s="204" t="s">
        <v>1</v>
      </c>
      <c r="F287" s="205" t="s">
        <v>500</v>
      </c>
      <c r="G287" s="202"/>
      <c r="H287" s="204" t="s">
        <v>1</v>
      </c>
      <c r="I287" s="206"/>
      <c r="J287" s="202"/>
      <c r="K287" s="202"/>
      <c r="L287" s="207"/>
      <c r="M287" s="208"/>
      <c r="N287" s="209"/>
      <c r="O287" s="209"/>
      <c r="P287" s="209"/>
      <c r="Q287" s="209"/>
      <c r="R287" s="209"/>
      <c r="S287" s="209"/>
      <c r="T287" s="210"/>
      <c r="AT287" s="211" t="s">
        <v>137</v>
      </c>
      <c r="AU287" s="211" t="s">
        <v>135</v>
      </c>
      <c r="AV287" s="13" t="s">
        <v>80</v>
      </c>
      <c r="AW287" s="13" t="s">
        <v>30</v>
      </c>
      <c r="AX287" s="13" t="s">
        <v>72</v>
      </c>
      <c r="AY287" s="211" t="s">
        <v>127</v>
      </c>
    </row>
    <row r="288" spans="2:51" s="14" customFormat="1" ht="12">
      <c r="B288" s="212"/>
      <c r="C288" s="213"/>
      <c r="D288" s="203" t="s">
        <v>137</v>
      </c>
      <c r="E288" s="214" t="s">
        <v>1</v>
      </c>
      <c r="F288" s="215" t="s">
        <v>501</v>
      </c>
      <c r="G288" s="213"/>
      <c r="H288" s="216">
        <v>0.48</v>
      </c>
      <c r="I288" s="217"/>
      <c r="J288" s="213"/>
      <c r="K288" s="213"/>
      <c r="L288" s="218"/>
      <c r="M288" s="219"/>
      <c r="N288" s="220"/>
      <c r="O288" s="220"/>
      <c r="P288" s="220"/>
      <c r="Q288" s="220"/>
      <c r="R288" s="220"/>
      <c r="S288" s="220"/>
      <c r="T288" s="221"/>
      <c r="AT288" s="222" t="s">
        <v>137</v>
      </c>
      <c r="AU288" s="222" t="s">
        <v>135</v>
      </c>
      <c r="AV288" s="14" t="s">
        <v>135</v>
      </c>
      <c r="AW288" s="14" t="s">
        <v>30</v>
      </c>
      <c r="AX288" s="14" t="s">
        <v>80</v>
      </c>
      <c r="AY288" s="222" t="s">
        <v>127</v>
      </c>
    </row>
    <row r="289" spans="1:65" s="2" customFormat="1" ht="24.15" customHeight="1">
      <c r="A289" s="34"/>
      <c r="B289" s="35"/>
      <c r="C289" s="187" t="s">
        <v>502</v>
      </c>
      <c r="D289" s="187" t="s">
        <v>130</v>
      </c>
      <c r="E289" s="188" t="s">
        <v>503</v>
      </c>
      <c r="F289" s="189" t="s">
        <v>504</v>
      </c>
      <c r="G289" s="190" t="s">
        <v>144</v>
      </c>
      <c r="H289" s="191">
        <v>0.48</v>
      </c>
      <c r="I289" s="192"/>
      <c r="J289" s="193">
        <f>ROUND(I289*H289,2)</f>
        <v>0</v>
      </c>
      <c r="K289" s="194"/>
      <c r="L289" s="39"/>
      <c r="M289" s="195" t="s">
        <v>1</v>
      </c>
      <c r="N289" s="196" t="s">
        <v>38</v>
      </c>
      <c r="O289" s="71"/>
      <c r="P289" s="197">
        <f>O289*H289</f>
        <v>0</v>
      </c>
      <c r="Q289" s="197">
        <v>0.00017</v>
      </c>
      <c r="R289" s="197">
        <f>Q289*H289</f>
        <v>8.16E-05</v>
      </c>
      <c r="S289" s="197">
        <v>0</v>
      </c>
      <c r="T289" s="19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9" t="s">
        <v>185</v>
      </c>
      <c r="AT289" s="199" t="s">
        <v>130</v>
      </c>
      <c r="AU289" s="199" t="s">
        <v>135</v>
      </c>
      <c r="AY289" s="17" t="s">
        <v>127</v>
      </c>
      <c r="BE289" s="200">
        <f>IF(N289="základní",J289,0)</f>
        <v>0</v>
      </c>
      <c r="BF289" s="200">
        <f>IF(N289="snížená",J289,0)</f>
        <v>0</v>
      </c>
      <c r="BG289" s="200">
        <f>IF(N289="zákl. přenesená",J289,0)</f>
        <v>0</v>
      </c>
      <c r="BH289" s="200">
        <f>IF(N289="sníž. přenesená",J289,0)</f>
        <v>0</v>
      </c>
      <c r="BI289" s="200">
        <f>IF(N289="nulová",J289,0)</f>
        <v>0</v>
      </c>
      <c r="BJ289" s="17" t="s">
        <v>135</v>
      </c>
      <c r="BK289" s="200">
        <f>ROUND(I289*H289,2)</f>
        <v>0</v>
      </c>
      <c r="BL289" s="17" t="s">
        <v>185</v>
      </c>
      <c r="BM289" s="199" t="s">
        <v>505</v>
      </c>
    </row>
    <row r="290" spans="1:65" s="2" customFormat="1" ht="24.15" customHeight="1">
      <c r="A290" s="34"/>
      <c r="B290" s="35"/>
      <c r="C290" s="187" t="s">
        <v>506</v>
      </c>
      <c r="D290" s="187" t="s">
        <v>130</v>
      </c>
      <c r="E290" s="188" t="s">
        <v>507</v>
      </c>
      <c r="F290" s="189" t="s">
        <v>508</v>
      </c>
      <c r="G290" s="190" t="s">
        <v>144</v>
      </c>
      <c r="H290" s="191">
        <v>0.48</v>
      </c>
      <c r="I290" s="192"/>
      <c r="J290" s="193">
        <f>ROUND(I290*H290,2)</f>
        <v>0</v>
      </c>
      <c r="K290" s="194"/>
      <c r="L290" s="39"/>
      <c r="M290" s="195" t="s">
        <v>1</v>
      </c>
      <c r="N290" s="196" t="s">
        <v>38</v>
      </c>
      <c r="O290" s="71"/>
      <c r="P290" s="197">
        <f>O290*H290</f>
        <v>0</v>
      </c>
      <c r="Q290" s="197">
        <v>0.00013</v>
      </c>
      <c r="R290" s="197">
        <f>Q290*H290</f>
        <v>6.24E-05</v>
      </c>
      <c r="S290" s="197">
        <v>0</v>
      </c>
      <c r="T290" s="19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9" t="s">
        <v>185</v>
      </c>
      <c r="AT290" s="199" t="s">
        <v>130</v>
      </c>
      <c r="AU290" s="199" t="s">
        <v>135</v>
      </c>
      <c r="AY290" s="17" t="s">
        <v>127</v>
      </c>
      <c r="BE290" s="200">
        <f>IF(N290="základní",J290,0)</f>
        <v>0</v>
      </c>
      <c r="BF290" s="200">
        <f>IF(N290="snížená",J290,0)</f>
        <v>0</v>
      </c>
      <c r="BG290" s="200">
        <f>IF(N290="zákl. přenesená",J290,0)</f>
        <v>0</v>
      </c>
      <c r="BH290" s="200">
        <f>IF(N290="sníž. přenesená",J290,0)</f>
        <v>0</v>
      </c>
      <c r="BI290" s="200">
        <f>IF(N290="nulová",J290,0)</f>
        <v>0</v>
      </c>
      <c r="BJ290" s="17" t="s">
        <v>135</v>
      </c>
      <c r="BK290" s="200">
        <f>ROUND(I290*H290,2)</f>
        <v>0</v>
      </c>
      <c r="BL290" s="17" t="s">
        <v>185</v>
      </c>
      <c r="BM290" s="199" t="s">
        <v>509</v>
      </c>
    </row>
    <row r="291" spans="1:65" s="2" customFormat="1" ht="24.15" customHeight="1">
      <c r="A291" s="34"/>
      <c r="B291" s="35"/>
      <c r="C291" s="187" t="s">
        <v>510</v>
      </c>
      <c r="D291" s="187" t="s">
        <v>130</v>
      </c>
      <c r="E291" s="188" t="s">
        <v>511</v>
      </c>
      <c r="F291" s="189" t="s">
        <v>512</v>
      </c>
      <c r="G291" s="190" t="s">
        <v>144</v>
      </c>
      <c r="H291" s="191">
        <v>0.48</v>
      </c>
      <c r="I291" s="192"/>
      <c r="J291" s="193">
        <f>ROUND(I291*H291,2)</f>
        <v>0</v>
      </c>
      <c r="K291" s="194"/>
      <c r="L291" s="39"/>
      <c r="M291" s="195" t="s">
        <v>1</v>
      </c>
      <c r="N291" s="196" t="s">
        <v>38</v>
      </c>
      <c r="O291" s="71"/>
      <c r="P291" s="197">
        <f>O291*H291</f>
        <v>0</v>
      </c>
      <c r="Q291" s="197">
        <v>0.00029</v>
      </c>
      <c r="R291" s="197">
        <f>Q291*H291</f>
        <v>0.0001392</v>
      </c>
      <c r="S291" s="197">
        <v>0</v>
      </c>
      <c r="T291" s="19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9" t="s">
        <v>185</v>
      </c>
      <c r="AT291" s="199" t="s">
        <v>130</v>
      </c>
      <c r="AU291" s="199" t="s">
        <v>135</v>
      </c>
      <c r="AY291" s="17" t="s">
        <v>127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17" t="s">
        <v>135</v>
      </c>
      <c r="BK291" s="200">
        <f>ROUND(I291*H291,2)</f>
        <v>0</v>
      </c>
      <c r="BL291" s="17" t="s">
        <v>185</v>
      </c>
      <c r="BM291" s="199" t="s">
        <v>513</v>
      </c>
    </row>
    <row r="292" spans="1:65" s="2" customFormat="1" ht="16.5" customHeight="1">
      <c r="A292" s="34"/>
      <c r="B292" s="35"/>
      <c r="C292" s="187" t="s">
        <v>514</v>
      </c>
      <c r="D292" s="187" t="s">
        <v>130</v>
      </c>
      <c r="E292" s="188" t="s">
        <v>515</v>
      </c>
      <c r="F292" s="189" t="s">
        <v>516</v>
      </c>
      <c r="G292" s="190" t="s">
        <v>144</v>
      </c>
      <c r="H292" s="191">
        <v>6.18</v>
      </c>
      <c r="I292" s="192"/>
      <c r="J292" s="193">
        <f>ROUND(I292*H292,2)</f>
        <v>0</v>
      </c>
      <c r="K292" s="194"/>
      <c r="L292" s="39"/>
      <c r="M292" s="195" t="s">
        <v>1</v>
      </c>
      <c r="N292" s="196" t="s">
        <v>38</v>
      </c>
      <c r="O292" s="71"/>
      <c r="P292" s="197">
        <f>O292*H292</f>
        <v>0</v>
      </c>
      <c r="Q292" s="197">
        <v>0</v>
      </c>
      <c r="R292" s="197">
        <f>Q292*H292</f>
        <v>0</v>
      </c>
      <c r="S292" s="197">
        <v>0</v>
      </c>
      <c r="T292" s="19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9" t="s">
        <v>185</v>
      </c>
      <c r="AT292" s="199" t="s">
        <v>130</v>
      </c>
      <c r="AU292" s="199" t="s">
        <v>135</v>
      </c>
      <c r="AY292" s="17" t="s">
        <v>127</v>
      </c>
      <c r="BE292" s="200">
        <f>IF(N292="základní",J292,0)</f>
        <v>0</v>
      </c>
      <c r="BF292" s="200">
        <f>IF(N292="snížená",J292,0)</f>
        <v>0</v>
      </c>
      <c r="BG292" s="200">
        <f>IF(N292="zákl. přenesená",J292,0)</f>
        <v>0</v>
      </c>
      <c r="BH292" s="200">
        <f>IF(N292="sníž. přenesená",J292,0)</f>
        <v>0</v>
      </c>
      <c r="BI292" s="200">
        <f>IF(N292="nulová",J292,0)</f>
        <v>0</v>
      </c>
      <c r="BJ292" s="17" t="s">
        <v>135</v>
      </c>
      <c r="BK292" s="200">
        <f>ROUND(I292*H292,2)</f>
        <v>0</v>
      </c>
      <c r="BL292" s="17" t="s">
        <v>185</v>
      </c>
      <c r="BM292" s="199" t="s">
        <v>517</v>
      </c>
    </row>
    <row r="293" spans="2:51" s="13" customFormat="1" ht="12">
      <c r="B293" s="201"/>
      <c r="C293" s="202"/>
      <c r="D293" s="203" t="s">
        <v>137</v>
      </c>
      <c r="E293" s="204" t="s">
        <v>1</v>
      </c>
      <c r="F293" s="205" t="s">
        <v>518</v>
      </c>
      <c r="G293" s="202"/>
      <c r="H293" s="204" t="s">
        <v>1</v>
      </c>
      <c r="I293" s="206"/>
      <c r="J293" s="202"/>
      <c r="K293" s="202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137</v>
      </c>
      <c r="AU293" s="211" t="s">
        <v>135</v>
      </c>
      <c r="AV293" s="13" t="s">
        <v>80</v>
      </c>
      <c r="AW293" s="13" t="s">
        <v>30</v>
      </c>
      <c r="AX293" s="13" t="s">
        <v>72</v>
      </c>
      <c r="AY293" s="211" t="s">
        <v>127</v>
      </c>
    </row>
    <row r="294" spans="2:51" s="13" customFormat="1" ht="12">
      <c r="B294" s="201"/>
      <c r="C294" s="202"/>
      <c r="D294" s="203" t="s">
        <v>137</v>
      </c>
      <c r="E294" s="204" t="s">
        <v>1</v>
      </c>
      <c r="F294" s="205" t="s">
        <v>238</v>
      </c>
      <c r="G294" s="202"/>
      <c r="H294" s="204" t="s">
        <v>1</v>
      </c>
      <c r="I294" s="206"/>
      <c r="J294" s="202"/>
      <c r="K294" s="202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137</v>
      </c>
      <c r="AU294" s="211" t="s">
        <v>135</v>
      </c>
      <c r="AV294" s="13" t="s">
        <v>80</v>
      </c>
      <c r="AW294" s="13" t="s">
        <v>30</v>
      </c>
      <c r="AX294" s="13" t="s">
        <v>72</v>
      </c>
      <c r="AY294" s="211" t="s">
        <v>127</v>
      </c>
    </row>
    <row r="295" spans="2:51" s="14" customFormat="1" ht="12">
      <c r="B295" s="212"/>
      <c r="C295" s="213"/>
      <c r="D295" s="203" t="s">
        <v>137</v>
      </c>
      <c r="E295" s="214" t="s">
        <v>1</v>
      </c>
      <c r="F295" s="215" t="s">
        <v>519</v>
      </c>
      <c r="G295" s="213"/>
      <c r="H295" s="216">
        <v>1.5</v>
      </c>
      <c r="I295" s="217"/>
      <c r="J295" s="213"/>
      <c r="K295" s="213"/>
      <c r="L295" s="218"/>
      <c r="M295" s="219"/>
      <c r="N295" s="220"/>
      <c r="O295" s="220"/>
      <c r="P295" s="220"/>
      <c r="Q295" s="220"/>
      <c r="R295" s="220"/>
      <c r="S295" s="220"/>
      <c r="T295" s="221"/>
      <c r="AT295" s="222" t="s">
        <v>137</v>
      </c>
      <c r="AU295" s="222" t="s">
        <v>135</v>
      </c>
      <c r="AV295" s="14" t="s">
        <v>135</v>
      </c>
      <c r="AW295" s="14" t="s">
        <v>30</v>
      </c>
      <c r="AX295" s="14" t="s">
        <v>72</v>
      </c>
      <c r="AY295" s="222" t="s">
        <v>127</v>
      </c>
    </row>
    <row r="296" spans="2:51" s="13" customFormat="1" ht="12">
      <c r="B296" s="201"/>
      <c r="C296" s="202"/>
      <c r="D296" s="203" t="s">
        <v>137</v>
      </c>
      <c r="E296" s="204" t="s">
        <v>1</v>
      </c>
      <c r="F296" s="205" t="s">
        <v>312</v>
      </c>
      <c r="G296" s="202"/>
      <c r="H296" s="204" t="s">
        <v>1</v>
      </c>
      <c r="I296" s="206"/>
      <c r="J296" s="202"/>
      <c r="K296" s="202"/>
      <c r="L296" s="207"/>
      <c r="M296" s="208"/>
      <c r="N296" s="209"/>
      <c r="O296" s="209"/>
      <c r="P296" s="209"/>
      <c r="Q296" s="209"/>
      <c r="R296" s="209"/>
      <c r="S296" s="209"/>
      <c r="T296" s="210"/>
      <c r="AT296" s="211" t="s">
        <v>137</v>
      </c>
      <c r="AU296" s="211" t="s">
        <v>135</v>
      </c>
      <c r="AV296" s="13" t="s">
        <v>80</v>
      </c>
      <c r="AW296" s="13" t="s">
        <v>30</v>
      </c>
      <c r="AX296" s="13" t="s">
        <v>72</v>
      </c>
      <c r="AY296" s="211" t="s">
        <v>127</v>
      </c>
    </row>
    <row r="297" spans="2:51" s="14" customFormat="1" ht="12">
      <c r="B297" s="212"/>
      <c r="C297" s="213"/>
      <c r="D297" s="203" t="s">
        <v>137</v>
      </c>
      <c r="E297" s="214" t="s">
        <v>1</v>
      </c>
      <c r="F297" s="215" t="s">
        <v>520</v>
      </c>
      <c r="G297" s="213"/>
      <c r="H297" s="216">
        <v>1.56</v>
      </c>
      <c r="I297" s="217"/>
      <c r="J297" s="213"/>
      <c r="K297" s="213"/>
      <c r="L297" s="218"/>
      <c r="M297" s="219"/>
      <c r="N297" s="220"/>
      <c r="O297" s="220"/>
      <c r="P297" s="220"/>
      <c r="Q297" s="220"/>
      <c r="R297" s="220"/>
      <c r="S297" s="220"/>
      <c r="T297" s="221"/>
      <c r="AT297" s="222" t="s">
        <v>137</v>
      </c>
      <c r="AU297" s="222" t="s">
        <v>135</v>
      </c>
      <c r="AV297" s="14" t="s">
        <v>135</v>
      </c>
      <c r="AW297" s="14" t="s">
        <v>30</v>
      </c>
      <c r="AX297" s="14" t="s">
        <v>72</v>
      </c>
      <c r="AY297" s="222" t="s">
        <v>127</v>
      </c>
    </row>
    <row r="298" spans="2:51" s="13" customFormat="1" ht="12">
      <c r="B298" s="201"/>
      <c r="C298" s="202"/>
      <c r="D298" s="203" t="s">
        <v>137</v>
      </c>
      <c r="E298" s="204" t="s">
        <v>1</v>
      </c>
      <c r="F298" s="205" t="s">
        <v>237</v>
      </c>
      <c r="G298" s="202"/>
      <c r="H298" s="204" t="s">
        <v>1</v>
      </c>
      <c r="I298" s="206"/>
      <c r="J298" s="202"/>
      <c r="K298" s="202"/>
      <c r="L298" s="207"/>
      <c r="M298" s="208"/>
      <c r="N298" s="209"/>
      <c r="O298" s="209"/>
      <c r="P298" s="209"/>
      <c r="Q298" s="209"/>
      <c r="R298" s="209"/>
      <c r="S298" s="209"/>
      <c r="T298" s="210"/>
      <c r="AT298" s="211" t="s">
        <v>137</v>
      </c>
      <c r="AU298" s="211" t="s">
        <v>135</v>
      </c>
      <c r="AV298" s="13" t="s">
        <v>80</v>
      </c>
      <c r="AW298" s="13" t="s">
        <v>30</v>
      </c>
      <c r="AX298" s="13" t="s">
        <v>72</v>
      </c>
      <c r="AY298" s="211" t="s">
        <v>127</v>
      </c>
    </row>
    <row r="299" spans="2:51" s="14" customFormat="1" ht="12">
      <c r="B299" s="212"/>
      <c r="C299" s="213"/>
      <c r="D299" s="203" t="s">
        <v>137</v>
      </c>
      <c r="E299" s="214" t="s">
        <v>1</v>
      </c>
      <c r="F299" s="215" t="s">
        <v>520</v>
      </c>
      <c r="G299" s="213"/>
      <c r="H299" s="216">
        <v>1.56</v>
      </c>
      <c r="I299" s="217"/>
      <c r="J299" s="213"/>
      <c r="K299" s="213"/>
      <c r="L299" s="218"/>
      <c r="M299" s="219"/>
      <c r="N299" s="220"/>
      <c r="O299" s="220"/>
      <c r="P299" s="220"/>
      <c r="Q299" s="220"/>
      <c r="R299" s="220"/>
      <c r="S299" s="220"/>
      <c r="T299" s="221"/>
      <c r="AT299" s="222" t="s">
        <v>137</v>
      </c>
      <c r="AU299" s="222" t="s">
        <v>135</v>
      </c>
      <c r="AV299" s="14" t="s">
        <v>135</v>
      </c>
      <c r="AW299" s="14" t="s">
        <v>30</v>
      </c>
      <c r="AX299" s="14" t="s">
        <v>72</v>
      </c>
      <c r="AY299" s="222" t="s">
        <v>127</v>
      </c>
    </row>
    <row r="300" spans="2:51" s="13" customFormat="1" ht="12">
      <c r="B300" s="201"/>
      <c r="C300" s="202"/>
      <c r="D300" s="203" t="s">
        <v>137</v>
      </c>
      <c r="E300" s="204" t="s">
        <v>1</v>
      </c>
      <c r="F300" s="205" t="s">
        <v>521</v>
      </c>
      <c r="G300" s="202"/>
      <c r="H300" s="204" t="s">
        <v>1</v>
      </c>
      <c r="I300" s="206"/>
      <c r="J300" s="202"/>
      <c r="K300" s="202"/>
      <c r="L300" s="207"/>
      <c r="M300" s="208"/>
      <c r="N300" s="209"/>
      <c r="O300" s="209"/>
      <c r="P300" s="209"/>
      <c r="Q300" s="209"/>
      <c r="R300" s="209"/>
      <c r="S300" s="209"/>
      <c r="T300" s="210"/>
      <c r="AT300" s="211" t="s">
        <v>137</v>
      </c>
      <c r="AU300" s="211" t="s">
        <v>135</v>
      </c>
      <c r="AV300" s="13" t="s">
        <v>80</v>
      </c>
      <c r="AW300" s="13" t="s">
        <v>30</v>
      </c>
      <c r="AX300" s="13" t="s">
        <v>72</v>
      </c>
      <c r="AY300" s="211" t="s">
        <v>127</v>
      </c>
    </row>
    <row r="301" spans="2:51" s="14" customFormat="1" ht="12">
      <c r="B301" s="212"/>
      <c r="C301" s="213"/>
      <c r="D301" s="203" t="s">
        <v>137</v>
      </c>
      <c r="E301" s="214" t="s">
        <v>1</v>
      </c>
      <c r="F301" s="215" t="s">
        <v>520</v>
      </c>
      <c r="G301" s="213"/>
      <c r="H301" s="216">
        <v>1.56</v>
      </c>
      <c r="I301" s="217"/>
      <c r="J301" s="213"/>
      <c r="K301" s="213"/>
      <c r="L301" s="218"/>
      <c r="M301" s="219"/>
      <c r="N301" s="220"/>
      <c r="O301" s="220"/>
      <c r="P301" s="220"/>
      <c r="Q301" s="220"/>
      <c r="R301" s="220"/>
      <c r="S301" s="220"/>
      <c r="T301" s="221"/>
      <c r="AT301" s="222" t="s">
        <v>137</v>
      </c>
      <c r="AU301" s="222" t="s">
        <v>135</v>
      </c>
      <c r="AV301" s="14" t="s">
        <v>135</v>
      </c>
      <c r="AW301" s="14" t="s">
        <v>30</v>
      </c>
      <c r="AX301" s="14" t="s">
        <v>72</v>
      </c>
      <c r="AY301" s="222" t="s">
        <v>127</v>
      </c>
    </row>
    <row r="302" spans="2:51" s="15" customFormat="1" ht="12">
      <c r="B302" s="234"/>
      <c r="C302" s="235"/>
      <c r="D302" s="203" t="s">
        <v>137</v>
      </c>
      <c r="E302" s="236" t="s">
        <v>1</v>
      </c>
      <c r="F302" s="237" t="s">
        <v>239</v>
      </c>
      <c r="G302" s="235"/>
      <c r="H302" s="238">
        <v>6.18</v>
      </c>
      <c r="I302" s="239"/>
      <c r="J302" s="235"/>
      <c r="K302" s="235"/>
      <c r="L302" s="240"/>
      <c r="M302" s="241"/>
      <c r="N302" s="242"/>
      <c r="O302" s="242"/>
      <c r="P302" s="242"/>
      <c r="Q302" s="242"/>
      <c r="R302" s="242"/>
      <c r="S302" s="242"/>
      <c r="T302" s="243"/>
      <c r="AT302" s="244" t="s">
        <v>137</v>
      </c>
      <c r="AU302" s="244" t="s">
        <v>135</v>
      </c>
      <c r="AV302" s="15" t="s">
        <v>134</v>
      </c>
      <c r="AW302" s="15" t="s">
        <v>30</v>
      </c>
      <c r="AX302" s="15" t="s">
        <v>80</v>
      </c>
      <c r="AY302" s="244" t="s">
        <v>127</v>
      </c>
    </row>
    <row r="303" spans="1:65" s="2" customFormat="1" ht="24.15" customHeight="1">
      <c r="A303" s="34"/>
      <c r="B303" s="35"/>
      <c r="C303" s="187" t="s">
        <v>522</v>
      </c>
      <c r="D303" s="187" t="s">
        <v>130</v>
      </c>
      <c r="E303" s="188" t="s">
        <v>523</v>
      </c>
      <c r="F303" s="189" t="s">
        <v>524</v>
      </c>
      <c r="G303" s="190" t="s">
        <v>144</v>
      </c>
      <c r="H303" s="191">
        <v>6.18</v>
      </c>
      <c r="I303" s="192"/>
      <c r="J303" s="193">
        <f>ROUND(I303*H303,2)</f>
        <v>0</v>
      </c>
      <c r="K303" s="194"/>
      <c r="L303" s="39"/>
      <c r="M303" s="195" t="s">
        <v>1</v>
      </c>
      <c r="N303" s="196" t="s">
        <v>38</v>
      </c>
      <c r="O303" s="71"/>
      <c r="P303" s="197">
        <f>O303*H303</f>
        <v>0</v>
      </c>
      <c r="Q303" s="197">
        <v>2E-05</v>
      </c>
      <c r="R303" s="197">
        <f>Q303*H303</f>
        <v>0.0001236</v>
      </c>
      <c r="S303" s="197">
        <v>0</v>
      </c>
      <c r="T303" s="19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9" t="s">
        <v>185</v>
      </c>
      <c r="AT303" s="199" t="s">
        <v>130</v>
      </c>
      <c r="AU303" s="199" t="s">
        <v>135</v>
      </c>
      <c r="AY303" s="17" t="s">
        <v>127</v>
      </c>
      <c r="BE303" s="200">
        <f>IF(N303="základní",J303,0)</f>
        <v>0</v>
      </c>
      <c r="BF303" s="200">
        <f>IF(N303="snížená",J303,0)</f>
        <v>0</v>
      </c>
      <c r="BG303" s="200">
        <f>IF(N303="zákl. přenesená",J303,0)</f>
        <v>0</v>
      </c>
      <c r="BH303" s="200">
        <f>IF(N303="sníž. přenesená",J303,0)</f>
        <v>0</v>
      </c>
      <c r="BI303" s="200">
        <f>IF(N303="nulová",J303,0)</f>
        <v>0</v>
      </c>
      <c r="BJ303" s="17" t="s">
        <v>135</v>
      </c>
      <c r="BK303" s="200">
        <f>ROUND(I303*H303,2)</f>
        <v>0</v>
      </c>
      <c r="BL303" s="17" t="s">
        <v>185</v>
      </c>
      <c r="BM303" s="199" t="s">
        <v>525</v>
      </c>
    </row>
    <row r="304" spans="2:51" s="13" customFormat="1" ht="12">
      <c r="B304" s="201"/>
      <c r="C304" s="202"/>
      <c r="D304" s="203" t="s">
        <v>137</v>
      </c>
      <c r="E304" s="204" t="s">
        <v>1</v>
      </c>
      <c r="F304" s="205" t="s">
        <v>518</v>
      </c>
      <c r="G304" s="202"/>
      <c r="H304" s="204" t="s">
        <v>1</v>
      </c>
      <c r="I304" s="206"/>
      <c r="J304" s="202"/>
      <c r="K304" s="202"/>
      <c r="L304" s="207"/>
      <c r="M304" s="208"/>
      <c r="N304" s="209"/>
      <c r="O304" s="209"/>
      <c r="P304" s="209"/>
      <c r="Q304" s="209"/>
      <c r="R304" s="209"/>
      <c r="S304" s="209"/>
      <c r="T304" s="210"/>
      <c r="AT304" s="211" t="s">
        <v>137</v>
      </c>
      <c r="AU304" s="211" t="s">
        <v>135</v>
      </c>
      <c r="AV304" s="13" t="s">
        <v>80</v>
      </c>
      <c r="AW304" s="13" t="s">
        <v>30</v>
      </c>
      <c r="AX304" s="13" t="s">
        <v>72</v>
      </c>
      <c r="AY304" s="211" t="s">
        <v>127</v>
      </c>
    </row>
    <row r="305" spans="2:51" s="13" customFormat="1" ht="12">
      <c r="B305" s="201"/>
      <c r="C305" s="202"/>
      <c r="D305" s="203" t="s">
        <v>137</v>
      </c>
      <c r="E305" s="204" t="s">
        <v>1</v>
      </c>
      <c r="F305" s="205" t="s">
        <v>312</v>
      </c>
      <c r="G305" s="202"/>
      <c r="H305" s="204" t="s">
        <v>1</v>
      </c>
      <c r="I305" s="206"/>
      <c r="J305" s="202"/>
      <c r="K305" s="202"/>
      <c r="L305" s="207"/>
      <c r="M305" s="208"/>
      <c r="N305" s="209"/>
      <c r="O305" s="209"/>
      <c r="P305" s="209"/>
      <c r="Q305" s="209"/>
      <c r="R305" s="209"/>
      <c r="S305" s="209"/>
      <c r="T305" s="210"/>
      <c r="AT305" s="211" t="s">
        <v>137</v>
      </c>
      <c r="AU305" s="211" t="s">
        <v>135</v>
      </c>
      <c r="AV305" s="13" t="s">
        <v>80</v>
      </c>
      <c r="AW305" s="13" t="s">
        <v>30</v>
      </c>
      <c r="AX305" s="13" t="s">
        <v>72</v>
      </c>
      <c r="AY305" s="211" t="s">
        <v>127</v>
      </c>
    </row>
    <row r="306" spans="2:51" s="14" customFormat="1" ht="12">
      <c r="B306" s="212"/>
      <c r="C306" s="213"/>
      <c r="D306" s="203" t="s">
        <v>137</v>
      </c>
      <c r="E306" s="214" t="s">
        <v>1</v>
      </c>
      <c r="F306" s="215" t="s">
        <v>520</v>
      </c>
      <c r="G306" s="213"/>
      <c r="H306" s="216">
        <v>1.56</v>
      </c>
      <c r="I306" s="217"/>
      <c r="J306" s="213"/>
      <c r="K306" s="213"/>
      <c r="L306" s="218"/>
      <c r="M306" s="219"/>
      <c r="N306" s="220"/>
      <c r="O306" s="220"/>
      <c r="P306" s="220"/>
      <c r="Q306" s="220"/>
      <c r="R306" s="220"/>
      <c r="S306" s="220"/>
      <c r="T306" s="221"/>
      <c r="AT306" s="222" t="s">
        <v>137</v>
      </c>
      <c r="AU306" s="222" t="s">
        <v>135</v>
      </c>
      <c r="AV306" s="14" t="s">
        <v>135</v>
      </c>
      <c r="AW306" s="14" t="s">
        <v>30</v>
      </c>
      <c r="AX306" s="14" t="s">
        <v>72</v>
      </c>
      <c r="AY306" s="222" t="s">
        <v>127</v>
      </c>
    </row>
    <row r="307" spans="2:51" s="13" customFormat="1" ht="12">
      <c r="B307" s="201"/>
      <c r="C307" s="202"/>
      <c r="D307" s="203" t="s">
        <v>137</v>
      </c>
      <c r="E307" s="204" t="s">
        <v>1</v>
      </c>
      <c r="F307" s="205" t="s">
        <v>237</v>
      </c>
      <c r="G307" s="202"/>
      <c r="H307" s="204" t="s">
        <v>1</v>
      </c>
      <c r="I307" s="206"/>
      <c r="J307" s="202"/>
      <c r="K307" s="202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137</v>
      </c>
      <c r="AU307" s="211" t="s">
        <v>135</v>
      </c>
      <c r="AV307" s="13" t="s">
        <v>80</v>
      </c>
      <c r="AW307" s="13" t="s">
        <v>30</v>
      </c>
      <c r="AX307" s="13" t="s">
        <v>72</v>
      </c>
      <c r="AY307" s="211" t="s">
        <v>127</v>
      </c>
    </row>
    <row r="308" spans="2:51" s="14" customFormat="1" ht="12">
      <c r="B308" s="212"/>
      <c r="C308" s="213"/>
      <c r="D308" s="203" t="s">
        <v>137</v>
      </c>
      <c r="E308" s="214" t="s">
        <v>1</v>
      </c>
      <c r="F308" s="215" t="s">
        <v>520</v>
      </c>
      <c r="G308" s="213"/>
      <c r="H308" s="216">
        <v>1.56</v>
      </c>
      <c r="I308" s="217"/>
      <c r="J308" s="213"/>
      <c r="K308" s="213"/>
      <c r="L308" s="218"/>
      <c r="M308" s="219"/>
      <c r="N308" s="220"/>
      <c r="O308" s="220"/>
      <c r="P308" s="220"/>
      <c r="Q308" s="220"/>
      <c r="R308" s="220"/>
      <c r="S308" s="220"/>
      <c r="T308" s="221"/>
      <c r="AT308" s="222" t="s">
        <v>137</v>
      </c>
      <c r="AU308" s="222" t="s">
        <v>135</v>
      </c>
      <c r="AV308" s="14" t="s">
        <v>135</v>
      </c>
      <c r="AW308" s="14" t="s">
        <v>30</v>
      </c>
      <c r="AX308" s="14" t="s">
        <v>72</v>
      </c>
      <c r="AY308" s="222" t="s">
        <v>127</v>
      </c>
    </row>
    <row r="309" spans="2:51" s="13" customFormat="1" ht="12">
      <c r="B309" s="201"/>
      <c r="C309" s="202"/>
      <c r="D309" s="203" t="s">
        <v>137</v>
      </c>
      <c r="E309" s="204" t="s">
        <v>1</v>
      </c>
      <c r="F309" s="205" t="s">
        <v>238</v>
      </c>
      <c r="G309" s="202"/>
      <c r="H309" s="204" t="s">
        <v>1</v>
      </c>
      <c r="I309" s="206"/>
      <c r="J309" s="202"/>
      <c r="K309" s="202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137</v>
      </c>
      <c r="AU309" s="211" t="s">
        <v>135</v>
      </c>
      <c r="AV309" s="13" t="s">
        <v>80</v>
      </c>
      <c r="AW309" s="13" t="s">
        <v>30</v>
      </c>
      <c r="AX309" s="13" t="s">
        <v>72</v>
      </c>
      <c r="AY309" s="211" t="s">
        <v>127</v>
      </c>
    </row>
    <row r="310" spans="2:51" s="14" customFormat="1" ht="12">
      <c r="B310" s="212"/>
      <c r="C310" s="213"/>
      <c r="D310" s="203" t="s">
        <v>137</v>
      </c>
      <c r="E310" s="214" t="s">
        <v>1</v>
      </c>
      <c r="F310" s="215" t="s">
        <v>519</v>
      </c>
      <c r="G310" s="213"/>
      <c r="H310" s="216">
        <v>1.5</v>
      </c>
      <c r="I310" s="217"/>
      <c r="J310" s="213"/>
      <c r="K310" s="213"/>
      <c r="L310" s="218"/>
      <c r="M310" s="219"/>
      <c r="N310" s="220"/>
      <c r="O310" s="220"/>
      <c r="P310" s="220"/>
      <c r="Q310" s="220"/>
      <c r="R310" s="220"/>
      <c r="S310" s="220"/>
      <c r="T310" s="221"/>
      <c r="AT310" s="222" t="s">
        <v>137</v>
      </c>
      <c r="AU310" s="222" t="s">
        <v>135</v>
      </c>
      <c r="AV310" s="14" t="s">
        <v>135</v>
      </c>
      <c r="AW310" s="14" t="s">
        <v>30</v>
      </c>
      <c r="AX310" s="14" t="s">
        <v>72</v>
      </c>
      <c r="AY310" s="222" t="s">
        <v>127</v>
      </c>
    </row>
    <row r="311" spans="2:51" s="13" customFormat="1" ht="12">
      <c r="B311" s="201"/>
      <c r="C311" s="202"/>
      <c r="D311" s="203" t="s">
        <v>137</v>
      </c>
      <c r="E311" s="204" t="s">
        <v>1</v>
      </c>
      <c r="F311" s="205" t="s">
        <v>521</v>
      </c>
      <c r="G311" s="202"/>
      <c r="H311" s="204" t="s">
        <v>1</v>
      </c>
      <c r="I311" s="206"/>
      <c r="J311" s="202"/>
      <c r="K311" s="202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137</v>
      </c>
      <c r="AU311" s="211" t="s">
        <v>135</v>
      </c>
      <c r="AV311" s="13" t="s">
        <v>80</v>
      </c>
      <c r="AW311" s="13" t="s">
        <v>30</v>
      </c>
      <c r="AX311" s="13" t="s">
        <v>72</v>
      </c>
      <c r="AY311" s="211" t="s">
        <v>127</v>
      </c>
    </row>
    <row r="312" spans="2:51" s="14" customFormat="1" ht="12">
      <c r="B312" s="212"/>
      <c r="C312" s="213"/>
      <c r="D312" s="203" t="s">
        <v>137</v>
      </c>
      <c r="E312" s="214" t="s">
        <v>1</v>
      </c>
      <c r="F312" s="215" t="s">
        <v>520</v>
      </c>
      <c r="G312" s="213"/>
      <c r="H312" s="216">
        <v>1.56</v>
      </c>
      <c r="I312" s="217"/>
      <c r="J312" s="213"/>
      <c r="K312" s="213"/>
      <c r="L312" s="218"/>
      <c r="M312" s="219"/>
      <c r="N312" s="220"/>
      <c r="O312" s="220"/>
      <c r="P312" s="220"/>
      <c r="Q312" s="220"/>
      <c r="R312" s="220"/>
      <c r="S312" s="220"/>
      <c r="T312" s="221"/>
      <c r="AT312" s="222" t="s">
        <v>137</v>
      </c>
      <c r="AU312" s="222" t="s">
        <v>135</v>
      </c>
      <c r="AV312" s="14" t="s">
        <v>135</v>
      </c>
      <c r="AW312" s="14" t="s">
        <v>30</v>
      </c>
      <c r="AX312" s="14" t="s">
        <v>72</v>
      </c>
      <c r="AY312" s="222" t="s">
        <v>127</v>
      </c>
    </row>
    <row r="313" spans="2:51" s="15" customFormat="1" ht="12">
      <c r="B313" s="234"/>
      <c r="C313" s="235"/>
      <c r="D313" s="203" t="s">
        <v>137</v>
      </c>
      <c r="E313" s="236" t="s">
        <v>1</v>
      </c>
      <c r="F313" s="237" t="s">
        <v>239</v>
      </c>
      <c r="G313" s="235"/>
      <c r="H313" s="238">
        <v>6.18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AT313" s="244" t="s">
        <v>137</v>
      </c>
      <c r="AU313" s="244" t="s">
        <v>135</v>
      </c>
      <c r="AV313" s="15" t="s">
        <v>134</v>
      </c>
      <c r="AW313" s="15" t="s">
        <v>30</v>
      </c>
      <c r="AX313" s="15" t="s">
        <v>80</v>
      </c>
      <c r="AY313" s="244" t="s">
        <v>127</v>
      </c>
    </row>
    <row r="314" spans="1:65" s="2" customFormat="1" ht="24.15" customHeight="1">
      <c r="A314" s="34"/>
      <c r="B314" s="35"/>
      <c r="C314" s="187" t="s">
        <v>526</v>
      </c>
      <c r="D314" s="187" t="s">
        <v>130</v>
      </c>
      <c r="E314" s="188" t="s">
        <v>527</v>
      </c>
      <c r="F314" s="189" t="s">
        <v>528</v>
      </c>
      <c r="G314" s="190" t="s">
        <v>144</v>
      </c>
      <c r="H314" s="191">
        <v>6.18</v>
      </c>
      <c r="I314" s="192"/>
      <c r="J314" s="193">
        <f>ROUND(I314*H314,2)</f>
        <v>0</v>
      </c>
      <c r="K314" s="194"/>
      <c r="L314" s="39"/>
      <c r="M314" s="195" t="s">
        <v>1</v>
      </c>
      <c r="N314" s="196" t="s">
        <v>38</v>
      </c>
      <c r="O314" s="71"/>
      <c r="P314" s="197">
        <f>O314*H314</f>
        <v>0</v>
      </c>
      <c r="Q314" s="197">
        <v>0.00014</v>
      </c>
      <c r="R314" s="197">
        <f>Q314*H314</f>
        <v>0.0008651999999999999</v>
      </c>
      <c r="S314" s="197">
        <v>0</v>
      </c>
      <c r="T314" s="19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9" t="s">
        <v>185</v>
      </c>
      <c r="AT314" s="199" t="s">
        <v>130</v>
      </c>
      <c r="AU314" s="199" t="s">
        <v>135</v>
      </c>
      <c r="AY314" s="17" t="s">
        <v>127</v>
      </c>
      <c r="BE314" s="200">
        <f>IF(N314="základní",J314,0)</f>
        <v>0</v>
      </c>
      <c r="BF314" s="200">
        <f>IF(N314="snížená",J314,0)</f>
        <v>0</v>
      </c>
      <c r="BG314" s="200">
        <f>IF(N314="zákl. přenesená",J314,0)</f>
        <v>0</v>
      </c>
      <c r="BH314" s="200">
        <f>IF(N314="sníž. přenesená",J314,0)</f>
        <v>0</v>
      </c>
      <c r="BI314" s="200">
        <f>IF(N314="nulová",J314,0)</f>
        <v>0</v>
      </c>
      <c r="BJ314" s="17" t="s">
        <v>135</v>
      </c>
      <c r="BK314" s="200">
        <f>ROUND(I314*H314,2)</f>
        <v>0</v>
      </c>
      <c r="BL314" s="17" t="s">
        <v>185</v>
      </c>
      <c r="BM314" s="199" t="s">
        <v>529</v>
      </c>
    </row>
    <row r="315" spans="1:65" s="2" customFormat="1" ht="24.15" customHeight="1">
      <c r="A315" s="34"/>
      <c r="B315" s="35"/>
      <c r="C315" s="187" t="s">
        <v>530</v>
      </c>
      <c r="D315" s="187" t="s">
        <v>130</v>
      </c>
      <c r="E315" s="188" t="s">
        <v>531</v>
      </c>
      <c r="F315" s="189" t="s">
        <v>532</v>
      </c>
      <c r="G315" s="190" t="s">
        <v>144</v>
      </c>
      <c r="H315" s="191">
        <v>6.18</v>
      </c>
      <c r="I315" s="192"/>
      <c r="J315" s="193">
        <f>ROUND(I315*H315,2)</f>
        <v>0</v>
      </c>
      <c r="K315" s="194"/>
      <c r="L315" s="39"/>
      <c r="M315" s="195" t="s">
        <v>1</v>
      </c>
      <c r="N315" s="196" t="s">
        <v>38</v>
      </c>
      <c r="O315" s="71"/>
      <c r="P315" s="197">
        <f>O315*H315</f>
        <v>0</v>
      </c>
      <c r="Q315" s="197">
        <v>0.00012</v>
      </c>
      <c r="R315" s="197">
        <f>Q315*H315</f>
        <v>0.0007416</v>
      </c>
      <c r="S315" s="197">
        <v>0</v>
      </c>
      <c r="T315" s="19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185</v>
      </c>
      <c r="AT315" s="199" t="s">
        <v>130</v>
      </c>
      <c r="AU315" s="199" t="s">
        <v>135</v>
      </c>
      <c r="AY315" s="17" t="s">
        <v>127</v>
      </c>
      <c r="BE315" s="200">
        <f>IF(N315="základní",J315,0)</f>
        <v>0</v>
      </c>
      <c r="BF315" s="200">
        <f>IF(N315="snížená",J315,0)</f>
        <v>0</v>
      </c>
      <c r="BG315" s="200">
        <f>IF(N315="zákl. přenesená",J315,0)</f>
        <v>0</v>
      </c>
      <c r="BH315" s="200">
        <f>IF(N315="sníž. přenesená",J315,0)</f>
        <v>0</v>
      </c>
      <c r="BI315" s="200">
        <f>IF(N315="nulová",J315,0)</f>
        <v>0</v>
      </c>
      <c r="BJ315" s="17" t="s">
        <v>135</v>
      </c>
      <c r="BK315" s="200">
        <f>ROUND(I315*H315,2)</f>
        <v>0</v>
      </c>
      <c r="BL315" s="17" t="s">
        <v>185</v>
      </c>
      <c r="BM315" s="199" t="s">
        <v>533</v>
      </c>
    </row>
    <row r="316" spans="1:65" s="2" customFormat="1" ht="24.15" customHeight="1">
      <c r="A316" s="34"/>
      <c r="B316" s="35"/>
      <c r="C316" s="187" t="s">
        <v>534</v>
      </c>
      <c r="D316" s="187" t="s">
        <v>130</v>
      </c>
      <c r="E316" s="188" t="s">
        <v>535</v>
      </c>
      <c r="F316" s="189" t="s">
        <v>536</v>
      </c>
      <c r="G316" s="190" t="s">
        <v>144</v>
      </c>
      <c r="H316" s="191">
        <v>6.18</v>
      </c>
      <c r="I316" s="192"/>
      <c r="J316" s="193">
        <f>ROUND(I316*H316,2)</f>
        <v>0</v>
      </c>
      <c r="K316" s="194"/>
      <c r="L316" s="39"/>
      <c r="M316" s="195" t="s">
        <v>1</v>
      </c>
      <c r="N316" s="196" t="s">
        <v>38</v>
      </c>
      <c r="O316" s="71"/>
      <c r="P316" s="197">
        <f>O316*H316</f>
        <v>0</v>
      </c>
      <c r="Q316" s="197">
        <v>0.00012</v>
      </c>
      <c r="R316" s="197">
        <f>Q316*H316</f>
        <v>0.0007416</v>
      </c>
      <c r="S316" s="197">
        <v>0</v>
      </c>
      <c r="T316" s="19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9" t="s">
        <v>185</v>
      </c>
      <c r="AT316" s="199" t="s">
        <v>130</v>
      </c>
      <c r="AU316" s="199" t="s">
        <v>135</v>
      </c>
      <c r="AY316" s="17" t="s">
        <v>127</v>
      </c>
      <c r="BE316" s="200">
        <f>IF(N316="základní",J316,0)</f>
        <v>0</v>
      </c>
      <c r="BF316" s="200">
        <f>IF(N316="snížená",J316,0)</f>
        <v>0</v>
      </c>
      <c r="BG316" s="200">
        <f>IF(N316="zákl. přenesená",J316,0)</f>
        <v>0</v>
      </c>
      <c r="BH316" s="200">
        <f>IF(N316="sníž. přenesená",J316,0)</f>
        <v>0</v>
      </c>
      <c r="BI316" s="200">
        <f>IF(N316="nulová",J316,0)</f>
        <v>0</v>
      </c>
      <c r="BJ316" s="17" t="s">
        <v>135</v>
      </c>
      <c r="BK316" s="200">
        <f>ROUND(I316*H316,2)</f>
        <v>0</v>
      </c>
      <c r="BL316" s="17" t="s">
        <v>185</v>
      </c>
      <c r="BM316" s="199" t="s">
        <v>537</v>
      </c>
    </row>
    <row r="317" spans="1:65" s="2" customFormat="1" ht="24.15" customHeight="1">
      <c r="A317" s="34"/>
      <c r="B317" s="35"/>
      <c r="C317" s="187" t="s">
        <v>538</v>
      </c>
      <c r="D317" s="187" t="s">
        <v>130</v>
      </c>
      <c r="E317" s="188" t="s">
        <v>539</v>
      </c>
      <c r="F317" s="189" t="s">
        <v>540</v>
      </c>
      <c r="G317" s="190" t="s">
        <v>144</v>
      </c>
      <c r="H317" s="191">
        <v>6.18</v>
      </c>
      <c r="I317" s="192"/>
      <c r="J317" s="193">
        <f>ROUND(I317*H317,2)</f>
        <v>0</v>
      </c>
      <c r="K317" s="194"/>
      <c r="L317" s="39"/>
      <c r="M317" s="195" t="s">
        <v>1</v>
      </c>
      <c r="N317" s="196" t="s">
        <v>38</v>
      </c>
      <c r="O317" s="71"/>
      <c r="P317" s="197">
        <f>O317*H317</f>
        <v>0</v>
      </c>
      <c r="Q317" s="197">
        <v>3E-05</v>
      </c>
      <c r="R317" s="197">
        <f>Q317*H317</f>
        <v>0.0001854</v>
      </c>
      <c r="S317" s="197">
        <v>0</v>
      </c>
      <c r="T317" s="19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9" t="s">
        <v>185</v>
      </c>
      <c r="AT317" s="199" t="s">
        <v>130</v>
      </c>
      <c r="AU317" s="199" t="s">
        <v>135</v>
      </c>
      <c r="AY317" s="17" t="s">
        <v>127</v>
      </c>
      <c r="BE317" s="200">
        <f>IF(N317="základní",J317,0)</f>
        <v>0</v>
      </c>
      <c r="BF317" s="200">
        <f>IF(N317="snížená",J317,0)</f>
        <v>0</v>
      </c>
      <c r="BG317" s="200">
        <f>IF(N317="zákl. přenesená",J317,0)</f>
        <v>0</v>
      </c>
      <c r="BH317" s="200">
        <f>IF(N317="sníž. přenesená",J317,0)</f>
        <v>0</v>
      </c>
      <c r="BI317" s="200">
        <f>IF(N317="nulová",J317,0)</f>
        <v>0</v>
      </c>
      <c r="BJ317" s="17" t="s">
        <v>135</v>
      </c>
      <c r="BK317" s="200">
        <f>ROUND(I317*H317,2)</f>
        <v>0</v>
      </c>
      <c r="BL317" s="17" t="s">
        <v>185</v>
      </c>
      <c r="BM317" s="199" t="s">
        <v>541</v>
      </c>
    </row>
    <row r="318" spans="2:63" s="12" customFormat="1" ht="22.95" customHeight="1">
      <c r="B318" s="171"/>
      <c r="C318" s="172"/>
      <c r="D318" s="173" t="s">
        <v>71</v>
      </c>
      <c r="E318" s="185" t="s">
        <v>542</v>
      </c>
      <c r="F318" s="185" t="s">
        <v>543</v>
      </c>
      <c r="G318" s="172"/>
      <c r="H318" s="172"/>
      <c r="I318" s="175"/>
      <c r="J318" s="186">
        <f>BK318</f>
        <v>0</v>
      </c>
      <c r="K318" s="172"/>
      <c r="L318" s="177"/>
      <c r="M318" s="178"/>
      <c r="N318" s="179"/>
      <c r="O318" s="179"/>
      <c r="P318" s="180">
        <f>SUM(P319:P358)</f>
        <v>0</v>
      </c>
      <c r="Q318" s="179"/>
      <c r="R318" s="180">
        <f>SUM(R319:R358)</f>
        <v>0.06119876</v>
      </c>
      <c r="S318" s="179"/>
      <c r="T318" s="181">
        <f>SUM(T319:T358)</f>
        <v>0</v>
      </c>
      <c r="AR318" s="182" t="s">
        <v>135</v>
      </c>
      <c r="AT318" s="183" t="s">
        <v>71</v>
      </c>
      <c r="AU318" s="183" t="s">
        <v>80</v>
      </c>
      <c r="AY318" s="182" t="s">
        <v>127</v>
      </c>
      <c r="BK318" s="184">
        <f>SUM(BK319:BK358)</f>
        <v>0</v>
      </c>
    </row>
    <row r="319" spans="1:65" s="2" customFormat="1" ht="24.15" customHeight="1">
      <c r="A319" s="34"/>
      <c r="B319" s="35"/>
      <c r="C319" s="187" t="s">
        <v>544</v>
      </c>
      <c r="D319" s="187" t="s">
        <v>130</v>
      </c>
      <c r="E319" s="188" t="s">
        <v>545</v>
      </c>
      <c r="F319" s="189" t="s">
        <v>546</v>
      </c>
      <c r="G319" s="190" t="s">
        <v>144</v>
      </c>
      <c r="H319" s="191">
        <v>132.606</v>
      </c>
      <c r="I319" s="192"/>
      <c r="J319" s="193">
        <f>ROUND(I319*H319,2)</f>
        <v>0</v>
      </c>
      <c r="K319" s="194"/>
      <c r="L319" s="39"/>
      <c r="M319" s="195" t="s">
        <v>1</v>
      </c>
      <c r="N319" s="196" t="s">
        <v>38</v>
      </c>
      <c r="O319" s="71"/>
      <c r="P319" s="197">
        <f>O319*H319</f>
        <v>0</v>
      </c>
      <c r="Q319" s="197">
        <v>0</v>
      </c>
      <c r="R319" s="197">
        <f>Q319*H319</f>
        <v>0</v>
      </c>
      <c r="S319" s="197">
        <v>0</v>
      </c>
      <c r="T319" s="19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9" t="s">
        <v>185</v>
      </c>
      <c r="AT319" s="199" t="s">
        <v>130</v>
      </c>
      <c r="AU319" s="199" t="s">
        <v>135</v>
      </c>
      <c r="AY319" s="17" t="s">
        <v>127</v>
      </c>
      <c r="BE319" s="200">
        <f>IF(N319="základní",J319,0)</f>
        <v>0</v>
      </c>
      <c r="BF319" s="200">
        <f>IF(N319="snížená",J319,0)</f>
        <v>0</v>
      </c>
      <c r="BG319" s="200">
        <f>IF(N319="zákl. přenesená",J319,0)</f>
        <v>0</v>
      </c>
      <c r="BH319" s="200">
        <f>IF(N319="sníž. přenesená",J319,0)</f>
        <v>0</v>
      </c>
      <c r="BI319" s="200">
        <f>IF(N319="nulová",J319,0)</f>
        <v>0</v>
      </c>
      <c r="BJ319" s="17" t="s">
        <v>135</v>
      </c>
      <c r="BK319" s="200">
        <f>ROUND(I319*H319,2)</f>
        <v>0</v>
      </c>
      <c r="BL319" s="17" t="s">
        <v>185</v>
      </c>
      <c r="BM319" s="199" t="s">
        <v>547</v>
      </c>
    </row>
    <row r="320" spans="1:65" s="2" customFormat="1" ht="24.15" customHeight="1">
      <c r="A320" s="34"/>
      <c r="B320" s="35"/>
      <c r="C320" s="187" t="s">
        <v>548</v>
      </c>
      <c r="D320" s="187" t="s">
        <v>130</v>
      </c>
      <c r="E320" s="188" t="s">
        <v>549</v>
      </c>
      <c r="F320" s="189" t="s">
        <v>550</v>
      </c>
      <c r="G320" s="190" t="s">
        <v>384</v>
      </c>
      <c r="H320" s="191">
        <v>20</v>
      </c>
      <c r="I320" s="192"/>
      <c r="J320" s="193">
        <f>ROUND(I320*H320,2)</f>
        <v>0</v>
      </c>
      <c r="K320" s="194"/>
      <c r="L320" s="39"/>
      <c r="M320" s="195" t="s">
        <v>1</v>
      </c>
      <c r="N320" s="196" t="s">
        <v>38</v>
      </c>
      <c r="O320" s="71"/>
      <c r="P320" s="197">
        <f>O320*H320</f>
        <v>0</v>
      </c>
      <c r="Q320" s="197">
        <v>1E-05</v>
      </c>
      <c r="R320" s="197">
        <f>Q320*H320</f>
        <v>0.0002</v>
      </c>
      <c r="S320" s="197">
        <v>0</v>
      </c>
      <c r="T320" s="19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9" t="s">
        <v>185</v>
      </c>
      <c r="AT320" s="199" t="s">
        <v>130</v>
      </c>
      <c r="AU320" s="199" t="s">
        <v>135</v>
      </c>
      <c r="AY320" s="17" t="s">
        <v>127</v>
      </c>
      <c r="BE320" s="200">
        <f>IF(N320="základní",J320,0)</f>
        <v>0</v>
      </c>
      <c r="BF320" s="200">
        <f>IF(N320="snížená",J320,0)</f>
        <v>0</v>
      </c>
      <c r="BG320" s="200">
        <f>IF(N320="zákl. přenesená",J320,0)</f>
        <v>0</v>
      </c>
      <c r="BH320" s="200">
        <f>IF(N320="sníž. přenesená",J320,0)</f>
        <v>0</v>
      </c>
      <c r="BI320" s="200">
        <f>IF(N320="nulová",J320,0)</f>
        <v>0</v>
      </c>
      <c r="BJ320" s="17" t="s">
        <v>135</v>
      </c>
      <c r="BK320" s="200">
        <f>ROUND(I320*H320,2)</f>
        <v>0</v>
      </c>
      <c r="BL320" s="17" t="s">
        <v>185</v>
      </c>
      <c r="BM320" s="199" t="s">
        <v>551</v>
      </c>
    </row>
    <row r="321" spans="1:65" s="2" customFormat="1" ht="16.5" customHeight="1">
      <c r="A321" s="34"/>
      <c r="B321" s="35"/>
      <c r="C321" s="187" t="s">
        <v>552</v>
      </c>
      <c r="D321" s="187" t="s">
        <v>130</v>
      </c>
      <c r="E321" s="188" t="s">
        <v>553</v>
      </c>
      <c r="F321" s="189" t="s">
        <v>554</v>
      </c>
      <c r="G321" s="190" t="s">
        <v>144</v>
      </c>
      <c r="H321" s="191">
        <v>39.67</v>
      </c>
      <c r="I321" s="192"/>
      <c r="J321" s="193">
        <f>ROUND(I321*H321,2)</f>
        <v>0</v>
      </c>
      <c r="K321" s="194"/>
      <c r="L321" s="39"/>
      <c r="M321" s="195" t="s">
        <v>1</v>
      </c>
      <c r="N321" s="196" t="s">
        <v>38</v>
      </c>
      <c r="O321" s="71"/>
      <c r="P321" s="197">
        <f>O321*H321</f>
        <v>0</v>
      </c>
      <c r="Q321" s="197">
        <v>0</v>
      </c>
      <c r="R321" s="197">
        <f>Q321*H321</f>
        <v>0</v>
      </c>
      <c r="S321" s="197">
        <v>0</v>
      </c>
      <c r="T321" s="198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9" t="s">
        <v>185</v>
      </c>
      <c r="AT321" s="199" t="s">
        <v>130</v>
      </c>
      <c r="AU321" s="199" t="s">
        <v>135</v>
      </c>
      <c r="AY321" s="17" t="s">
        <v>127</v>
      </c>
      <c r="BE321" s="200">
        <f>IF(N321="základní",J321,0)</f>
        <v>0</v>
      </c>
      <c r="BF321" s="200">
        <f>IF(N321="snížená",J321,0)</f>
        <v>0</v>
      </c>
      <c r="BG321" s="200">
        <f>IF(N321="zákl. přenesená",J321,0)</f>
        <v>0</v>
      </c>
      <c r="BH321" s="200">
        <f>IF(N321="sníž. přenesená",J321,0)</f>
        <v>0</v>
      </c>
      <c r="BI321" s="200">
        <f>IF(N321="nulová",J321,0)</f>
        <v>0</v>
      </c>
      <c r="BJ321" s="17" t="s">
        <v>135</v>
      </c>
      <c r="BK321" s="200">
        <f>ROUND(I321*H321,2)</f>
        <v>0</v>
      </c>
      <c r="BL321" s="17" t="s">
        <v>185</v>
      </c>
      <c r="BM321" s="199" t="s">
        <v>555</v>
      </c>
    </row>
    <row r="322" spans="2:51" s="13" customFormat="1" ht="12">
      <c r="B322" s="201"/>
      <c r="C322" s="202"/>
      <c r="D322" s="203" t="s">
        <v>137</v>
      </c>
      <c r="E322" s="204" t="s">
        <v>1</v>
      </c>
      <c r="F322" s="205" t="s">
        <v>556</v>
      </c>
      <c r="G322" s="202"/>
      <c r="H322" s="204" t="s">
        <v>1</v>
      </c>
      <c r="I322" s="206"/>
      <c r="J322" s="202"/>
      <c r="K322" s="202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137</v>
      </c>
      <c r="AU322" s="211" t="s">
        <v>135</v>
      </c>
      <c r="AV322" s="13" t="s">
        <v>80</v>
      </c>
      <c r="AW322" s="13" t="s">
        <v>30</v>
      </c>
      <c r="AX322" s="13" t="s">
        <v>72</v>
      </c>
      <c r="AY322" s="211" t="s">
        <v>127</v>
      </c>
    </row>
    <row r="323" spans="2:51" s="13" customFormat="1" ht="30.6">
      <c r="B323" s="201"/>
      <c r="C323" s="202"/>
      <c r="D323" s="203" t="s">
        <v>137</v>
      </c>
      <c r="E323" s="204" t="s">
        <v>1</v>
      </c>
      <c r="F323" s="205" t="s">
        <v>557</v>
      </c>
      <c r="G323" s="202"/>
      <c r="H323" s="204" t="s">
        <v>1</v>
      </c>
      <c r="I323" s="206"/>
      <c r="J323" s="202"/>
      <c r="K323" s="202"/>
      <c r="L323" s="207"/>
      <c r="M323" s="208"/>
      <c r="N323" s="209"/>
      <c r="O323" s="209"/>
      <c r="P323" s="209"/>
      <c r="Q323" s="209"/>
      <c r="R323" s="209"/>
      <c r="S323" s="209"/>
      <c r="T323" s="210"/>
      <c r="AT323" s="211" t="s">
        <v>137</v>
      </c>
      <c r="AU323" s="211" t="s">
        <v>135</v>
      </c>
      <c r="AV323" s="13" t="s">
        <v>80</v>
      </c>
      <c r="AW323" s="13" t="s">
        <v>30</v>
      </c>
      <c r="AX323" s="13" t="s">
        <v>72</v>
      </c>
      <c r="AY323" s="211" t="s">
        <v>127</v>
      </c>
    </row>
    <row r="324" spans="2:51" s="13" customFormat="1" ht="12">
      <c r="B324" s="201"/>
      <c r="C324" s="202"/>
      <c r="D324" s="203" t="s">
        <v>137</v>
      </c>
      <c r="E324" s="204" t="s">
        <v>1</v>
      </c>
      <c r="F324" s="205" t="s">
        <v>558</v>
      </c>
      <c r="G324" s="202"/>
      <c r="H324" s="204" t="s">
        <v>1</v>
      </c>
      <c r="I324" s="206"/>
      <c r="J324" s="202"/>
      <c r="K324" s="202"/>
      <c r="L324" s="207"/>
      <c r="M324" s="208"/>
      <c r="N324" s="209"/>
      <c r="O324" s="209"/>
      <c r="P324" s="209"/>
      <c r="Q324" s="209"/>
      <c r="R324" s="209"/>
      <c r="S324" s="209"/>
      <c r="T324" s="210"/>
      <c r="AT324" s="211" t="s">
        <v>137</v>
      </c>
      <c r="AU324" s="211" t="s">
        <v>135</v>
      </c>
      <c r="AV324" s="13" t="s">
        <v>80</v>
      </c>
      <c r="AW324" s="13" t="s">
        <v>30</v>
      </c>
      <c r="AX324" s="13" t="s">
        <v>72</v>
      </c>
      <c r="AY324" s="211" t="s">
        <v>127</v>
      </c>
    </row>
    <row r="325" spans="2:51" s="14" customFormat="1" ht="12">
      <c r="B325" s="212"/>
      <c r="C325" s="213"/>
      <c r="D325" s="203" t="s">
        <v>137</v>
      </c>
      <c r="E325" s="214" t="s">
        <v>1</v>
      </c>
      <c r="F325" s="215" t="s">
        <v>559</v>
      </c>
      <c r="G325" s="213"/>
      <c r="H325" s="216">
        <v>2.16</v>
      </c>
      <c r="I325" s="217"/>
      <c r="J325" s="213"/>
      <c r="K325" s="213"/>
      <c r="L325" s="218"/>
      <c r="M325" s="219"/>
      <c r="N325" s="220"/>
      <c r="O325" s="220"/>
      <c r="P325" s="220"/>
      <c r="Q325" s="220"/>
      <c r="R325" s="220"/>
      <c r="S325" s="220"/>
      <c r="T325" s="221"/>
      <c r="AT325" s="222" t="s">
        <v>137</v>
      </c>
      <c r="AU325" s="222" t="s">
        <v>135</v>
      </c>
      <c r="AV325" s="14" t="s">
        <v>135</v>
      </c>
      <c r="AW325" s="14" t="s">
        <v>30</v>
      </c>
      <c r="AX325" s="14" t="s">
        <v>72</v>
      </c>
      <c r="AY325" s="222" t="s">
        <v>127</v>
      </c>
    </row>
    <row r="326" spans="2:51" s="13" customFormat="1" ht="12">
      <c r="B326" s="201"/>
      <c r="C326" s="202"/>
      <c r="D326" s="203" t="s">
        <v>137</v>
      </c>
      <c r="E326" s="204" t="s">
        <v>1</v>
      </c>
      <c r="F326" s="205" t="s">
        <v>238</v>
      </c>
      <c r="G326" s="202"/>
      <c r="H326" s="204" t="s">
        <v>1</v>
      </c>
      <c r="I326" s="206"/>
      <c r="J326" s="202"/>
      <c r="K326" s="202"/>
      <c r="L326" s="207"/>
      <c r="M326" s="208"/>
      <c r="N326" s="209"/>
      <c r="O326" s="209"/>
      <c r="P326" s="209"/>
      <c r="Q326" s="209"/>
      <c r="R326" s="209"/>
      <c r="S326" s="209"/>
      <c r="T326" s="210"/>
      <c r="AT326" s="211" t="s">
        <v>137</v>
      </c>
      <c r="AU326" s="211" t="s">
        <v>135</v>
      </c>
      <c r="AV326" s="13" t="s">
        <v>80</v>
      </c>
      <c r="AW326" s="13" t="s">
        <v>30</v>
      </c>
      <c r="AX326" s="13" t="s">
        <v>72</v>
      </c>
      <c r="AY326" s="211" t="s">
        <v>127</v>
      </c>
    </row>
    <row r="327" spans="2:51" s="14" customFormat="1" ht="12">
      <c r="B327" s="212"/>
      <c r="C327" s="213"/>
      <c r="D327" s="203" t="s">
        <v>137</v>
      </c>
      <c r="E327" s="214" t="s">
        <v>1</v>
      </c>
      <c r="F327" s="215" t="s">
        <v>560</v>
      </c>
      <c r="G327" s="213"/>
      <c r="H327" s="216">
        <v>3.9599999999999995</v>
      </c>
      <c r="I327" s="217"/>
      <c r="J327" s="213"/>
      <c r="K327" s="213"/>
      <c r="L327" s="218"/>
      <c r="M327" s="219"/>
      <c r="N327" s="220"/>
      <c r="O327" s="220"/>
      <c r="P327" s="220"/>
      <c r="Q327" s="220"/>
      <c r="R327" s="220"/>
      <c r="S327" s="220"/>
      <c r="T327" s="221"/>
      <c r="AT327" s="222" t="s">
        <v>137</v>
      </c>
      <c r="AU327" s="222" t="s">
        <v>135</v>
      </c>
      <c r="AV327" s="14" t="s">
        <v>135</v>
      </c>
      <c r="AW327" s="14" t="s">
        <v>30</v>
      </c>
      <c r="AX327" s="14" t="s">
        <v>72</v>
      </c>
      <c r="AY327" s="222" t="s">
        <v>127</v>
      </c>
    </row>
    <row r="328" spans="2:51" s="13" customFormat="1" ht="12">
      <c r="B328" s="201"/>
      <c r="C328" s="202"/>
      <c r="D328" s="203" t="s">
        <v>137</v>
      </c>
      <c r="E328" s="204" t="s">
        <v>1</v>
      </c>
      <c r="F328" s="205" t="s">
        <v>237</v>
      </c>
      <c r="G328" s="202"/>
      <c r="H328" s="204" t="s">
        <v>1</v>
      </c>
      <c r="I328" s="206"/>
      <c r="J328" s="202"/>
      <c r="K328" s="202"/>
      <c r="L328" s="207"/>
      <c r="M328" s="208"/>
      <c r="N328" s="209"/>
      <c r="O328" s="209"/>
      <c r="P328" s="209"/>
      <c r="Q328" s="209"/>
      <c r="R328" s="209"/>
      <c r="S328" s="209"/>
      <c r="T328" s="210"/>
      <c r="AT328" s="211" t="s">
        <v>137</v>
      </c>
      <c r="AU328" s="211" t="s">
        <v>135</v>
      </c>
      <c r="AV328" s="13" t="s">
        <v>80</v>
      </c>
      <c r="AW328" s="13" t="s">
        <v>30</v>
      </c>
      <c r="AX328" s="13" t="s">
        <v>72</v>
      </c>
      <c r="AY328" s="211" t="s">
        <v>127</v>
      </c>
    </row>
    <row r="329" spans="2:51" s="14" customFormat="1" ht="12">
      <c r="B329" s="212"/>
      <c r="C329" s="213"/>
      <c r="D329" s="203" t="s">
        <v>137</v>
      </c>
      <c r="E329" s="214" t="s">
        <v>1</v>
      </c>
      <c r="F329" s="215" t="s">
        <v>426</v>
      </c>
      <c r="G329" s="213"/>
      <c r="H329" s="216">
        <v>21.725</v>
      </c>
      <c r="I329" s="217"/>
      <c r="J329" s="213"/>
      <c r="K329" s="213"/>
      <c r="L329" s="218"/>
      <c r="M329" s="219"/>
      <c r="N329" s="220"/>
      <c r="O329" s="220"/>
      <c r="P329" s="220"/>
      <c r="Q329" s="220"/>
      <c r="R329" s="220"/>
      <c r="S329" s="220"/>
      <c r="T329" s="221"/>
      <c r="AT329" s="222" t="s">
        <v>137</v>
      </c>
      <c r="AU329" s="222" t="s">
        <v>135</v>
      </c>
      <c r="AV329" s="14" t="s">
        <v>135</v>
      </c>
      <c r="AW329" s="14" t="s">
        <v>30</v>
      </c>
      <c r="AX329" s="14" t="s">
        <v>72</v>
      </c>
      <c r="AY329" s="222" t="s">
        <v>127</v>
      </c>
    </row>
    <row r="330" spans="2:51" s="13" customFormat="1" ht="12">
      <c r="B330" s="201"/>
      <c r="C330" s="202"/>
      <c r="D330" s="203" t="s">
        <v>137</v>
      </c>
      <c r="E330" s="204" t="s">
        <v>1</v>
      </c>
      <c r="F330" s="205" t="s">
        <v>312</v>
      </c>
      <c r="G330" s="202"/>
      <c r="H330" s="204" t="s">
        <v>1</v>
      </c>
      <c r="I330" s="206"/>
      <c r="J330" s="202"/>
      <c r="K330" s="202"/>
      <c r="L330" s="207"/>
      <c r="M330" s="208"/>
      <c r="N330" s="209"/>
      <c r="O330" s="209"/>
      <c r="P330" s="209"/>
      <c r="Q330" s="209"/>
      <c r="R330" s="209"/>
      <c r="S330" s="209"/>
      <c r="T330" s="210"/>
      <c r="AT330" s="211" t="s">
        <v>137</v>
      </c>
      <c r="AU330" s="211" t="s">
        <v>135</v>
      </c>
      <c r="AV330" s="13" t="s">
        <v>80</v>
      </c>
      <c r="AW330" s="13" t="s">
        <v>30</v>
      </c>
      <c r="AX330" s="13" t="s">
        <v>72</v>
      </c>
      <c r="AY330" s="211" t="s">
        <v>127</v>
      </c>
    </row>
    <row r="331" spans="2:51" s="14" customFormat="1" ht="12">
      <c r="B331" s="212"/>
      <c r="C331" s="213"/>
      <c r="D331" s="203" t="s">
        <v>137</v>
      </c>
      <c r="E331" s="214" t="s">
        <v>1</v>
      </c>
      <c r="F331" s="215" t="s">
        <v>425</v>
      </c>
      <c r="G331" s="213"/>
      <c r="H331" s="216">
        <v>11.825</v>
      </c>
      <c r="I331" s="217"/>
      <c r="J331" s="213"/>
      <c r="K331" s="213"/>
      <c r="L331" s="218"/>
      <c r="M331" s="219"/>
      <c r="N331" s="220"/>
      <c r="O331" s="220"/>
      <c r="P331" s="220"/>
      <c r="Q331" s="220"/>
      <c r="R331" s="220"/>
      <c r="S331" s="220"/>
      <c r="T331" s="221"/>
      <c r="AT331" s="222" t="s">
        <v>137</v>
      </c>
      <c r="AU331" s="222" t="s">
        <v>135</v>
      </c>
      <c r="AV331" s="14" t="s">
        <v>135</v>
      </c>
      <c r="AW331" s="14" t="s">
        <v>30</v>
      </c>
      <c r="AX331" s="14" t="s">
        <v>72</v>
      </c>
      <c r="AY331" s="222" t="s">
        <v>127</v>
      </c>
    </row>
    <row r="332" spans="2:51" s="15" customFormat="1" ht="12">
      <c r="B332" s="234"/>
      <c r="C332" s="235"/>
      <c r="D332" s="203" t="s">
        <v>137</v>
      </c>
      <c r="E332" s="236" t="s">
        <v>1</v>
      </c>
      <c r="F332" s="237" t="s">
        <v>239</v>
      </c>
      <c r="G332" s="235"/>
      <c r="H332" s="238">
        <v>39.67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AT332" s="244" t="s">
        <v>137</v>
      </c>
      <c r="AU332" s="244" t="s">
        <v>135</v>
      </c>
      <c r="AV332" s="15" t="s">
        <v>134</v>
      </c>
      <c r="AW332" s="15" t="s">
        <v>30</v>
      </c>
      <c r="AX332" s="15" t="s">
        <v>80</v>
      </c>
      <c r="AY332" s="244" t="s">
        <v>127</v>
      </c>
    </row>
    <row r="333" spans="1:65" s="2" customFormat="1" ht="16.5" customHeight="1">
      <c r="A333" s="34"/>
      <c r="B333" s="35"/>
      <c r="C333" s="223" t="s">
        <v>561</v>
      </c>
      <c r="D333" s="223" t="s">
        <v>203</v>
      </c>
      <c r="E333" s="224" t="s">
        <v>562</v>
      </c>
      <c r="F333" s="225" t="s">
        <v>563</v>
      </c>
      <c r="G333" s="226" t="s">
        <v>144</v>
      </c>
      <c r="H333" s="227">
        <v>47.604</v>
      </c>
      <c r="I333" s="228"/>
      <c r="J333" s="229">
        <f>ROUND(I333*H333,2)</f>
        <v>0</v>
      </c>
      <c r="K333" s="230"/>
      <c r="L333" s="231"/>
      <c r="M333" s="232" t="s">
        <v>1</v>
      </c>
      <c r="N333" s="233" t="s">
        <v>38</v>
      </c>
      <c r="O333" s="71"/>
      <c r="P333" s="197">
        <f>O333*H333</f>
        <v>0</v>
      </c>
      <c r="Q333" s="197">
        <v>0</v>
      </c>
      <c r="R333" s="197">
        <f>Q333*H333</f>
        <v>0</v>
      </c>
      <c r="S333" s="197">
        <v>0</v>
      </c>
      <c r="T333" s="19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9" t="s">
        <v>206</v>
      </c>
      <c r="AT333" s="199" t="s">
        <v>203</v>
      </c>
      <c r="AU333" s="199" t="s">
        <v>135</v>
      </c>
      <c r="AY333" s="17" t="s">
        <v>127</v>
      </c>
      <c r="BE333" s="200">
        <f>IF(N333="základní",J333,0)</f>
        <v>0</v>
      </c>
      <c r="BF333" s="200">
        <f>IF(N333="snížená",J333,0)</f>
        <v>0</v>
      </c>
      <c r="BG333" s="200">
        <f>IF(N333="zákl. přenesená",J333,0)</f>
        <v>0</v>
      </c>
      <c r="BH333" s="200">
        <f>IF(N333="sníž. přenesená",J333,0)</f>
        <v>0</v>
      </c>
      <c r="BI333" s="200">
        <f>IF(N333="nulová",J333,0)</f>
        <v>0</v>
      </c>
      <c r="BJ333" s="17" t="s">
        <v>135</v>
      </c>
      <c r="BK333" s="200">
        <f>ROUND(I333*H333,2)</f>
        <v>0</v>
      </c>
      <c r="BL333" s="17" t="s">
        <v>185</v>
      </c>
      <c r="BM333" s="199" t="s">
        <v>564</v>
      </c>
    </row>
    <row r="334" spans="2:51" s="14" customFormat="1" ht="12">
      <c r="B334" s="212"/>
      <c r="C334" s="213"/>
      <c r="D334" s="203" t="s">
        <v>137</v>
      </c>
      <c r="E334" s="213"/>
      <c r="F334" s="215" t="s">
        <v>565</v>
      </c>
      <c r="G334" s="213"/>
      <c r="H334" s="216">
        <v>47.604</v>
      </c>
      <c r="I334" s="217"/>
      <c r="J334" s="213"/>
      <c r="K334" s="213"/>
      <c r="L334" s="218"/>
      <c r="M334" s="219"/>
      <c r="N334" s="220"/>
      <c r="O334" s="220"/>
      <c r="P334" s="220"/>
      <c r="Q334" s="220"/>
      <c r="R334" s="220"/>
      <c r="S334" s="220"/>
      <c r="T334" s="221"/>
      <c r="AT334" s="222" t="s">
        <v>137</v>
      </c>
      <c r="AU334" s="222" t="s">
        <v>135</v>
      </c>
      <c r="AV334" s="14" t="s">
        <v>135</v>
      </c>
      <c r="AW334" s="14" t="s">
        <v>4</v>
      </c>
      <c r="AX334" s="14" t="s">
        <v>80</v>
      </c>
      <c r="AY334" s="222" t="s">
        <v>127</v>
      </c>
    </row>
    <row r="335" spans="1:65" s="2" customFormat="1" ht="24.15" customHeight="1">
      <c r="A335" s="34"/>
      <c r="B335" s="35"/>
      <c r="C335" s="187" t="s">
        <v>566</v>
      </c>
      <c r="D335" s="187" t="s">
        <v>130</v>
      </c>
      <c r="E335" s="188" t="s">
        <v>567</v>
      </c>
      <c r="F335" s="189" t="s">
        <v>568</v>
      </c>
      <c r="G335" s="190" t="s">
        <v>144</v>
      </c>
      <c r="H335" s="191">
        <v>10</v>
      </c>
      <c r="I335" s="192"/>
      <c r="J335" s="193">
        <f>ROUND(I335*H335,2)</f>
        <v>0</v>
      </c>
      <c r="K335" s="194"/>
      <c r="L335" s="39"/>
      <c r="M335" s="195" t="s">
        <v>1</v>
      </c>
      <c r="N335" s="196" t="s">
        <v>38</v>
      </c>
      <c r="O335" s="71"/>
      <c r="P335" s="197">
        <f>O335*H335</f>
        <v>0</v>
      </c>
      <c r="Q335" s="197">
        <v>0</v>
      </c>
      <c r="R335" s="197">
        <f>Q335*H335</f>
        <v>0</v>
      </c>
      <c r="S335" s="197">
        <v>0</v>
      </c>
      <c r="T335" s="19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9" t="s">
        <v>185</v>
      </c>
      <c r="AT335" s="199" t="s">
        <v>130</v>
      </c>
      <c r="AU335" s="199" t="s">
        <v>135</v>
      </c>
      <c r="AY335" s="17" t="s">
        <v>127</v>
      </c>
      <c r="BE335" s="200">
        <f>IF(N335="základní",J335,0)</f>
        <v>0</v>
      </c>
      <c r="BF335" s="200">
        <f>IF(N335="snížená",J335,0)</f>
        <v>0</v>
      </c>
      <c r="BG335" s="200">
        <f>IF(N335="zákl. přenesená",J335,0)</f>
        <v>0</v>
      </c>
      <c r="BH335" s="200">
        <f>IF(N335="sníž. přenesená",J335,0)</f>
        <v>0</v>
      </c>
      <c r="BI335" s="200">
        <f>IF(N335="nulová",J335,0)</f>
        <v>0</v>
      </c>
      <c r="BJ335" s="17" t="s">
        <v>135</v>
      </c>
      <c r="BK335" s="200">
        <f>ROUND(I335*H335,2)</f>
        <v>0</v>
      </c>
      <c r="BL335" s="17" t="s">
        <v>185</v>
      </c>
      <c r="BM335" s="199" t="s">
        <v>569</v>
      </c>
    </row>
    <row r="336" spans="1:65" s="2" customFormat="1" ht="16.5" customHeight="1">
      <c r="A336" s="34"/>
      <c r="B336" s="35"/>
      <c r="C336" s="223" t="s">
        <v>570</v>
      </c>
      <c r="D336" s="223" t="s">
        <v>203</v>
      </c>
      <c r="E336" s="224" t="s">
        <v>571</v>
      </c>
      <c r="F336" s="225" t="s">
        <v>572</v>
      </c>
      <c r="G336" s="226" t="s">
        <v>144</v>
      </c>
      <c r="H336" s="227">
        <v>12</v>
      </c>
      <c r="I336" s="228"/>
      <c r="J336" s="229">
        <f>ROUND(I336*H336,2)</f>
        <v>0</v>
      </c>
      <c r="K336" s="230"/>
      <c r="L336" s="231"/>
      <c r="M336" s="232" t="s">
        <v>1</v>
      </c>
      <c r="N336" s="233" t="s">
        <v>38</v>
      </c>
      <c r="O336" s="71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9" t="s">
        <v>206</v>
      </c>
      <c r="AT336" s="199" t="s">
        <v>203</v>
      </c>
      <c r="AU336" s="199" t="s">
        <v>135</v>
      </c>
      <c r="AY336" s="17" t="s">
        <v>127</v>
      </c>
      <c r="BE336" s="200">
        <f>IF(N336="základní",J336,0)</f>
        <v>0</v>
      </c>
      <c r="BF336" s="200">
        <f>IF(N336="snížená",J336,0)</f>
        <v>0</v>
      </c>
      <c r="BG336" s="200">
        <f>IF(N336="zákl. přenesená",J336,0)</f>
        <v>0</v>
      </c>
      <c r="BH336" s="200">
        <f>IF(N336="sníž. přenesená",J336,0)</f>
        <v>0</v>
      </c>
      <c r="BI336" s="200">
        <f>IF(N336="nulová",J336,0)</f>
        <v>0</v>
      </c>
      <c r="BJ336" s="17" t="s">
        <v>135</v>
      </c>
      <c r="BK336" s="200">
        <f>ROUND(I336*H336,2)</f>
        <v>0</v>
      </c>
      <c r="BL336" s="17" t="s">
        <v>185</v>
      </c>
      <c r="BM336" s="199" t="s">
        <v>573</v>
      </c>
    </row>
    <row r="337" spans="2:51" s="14" customFormat="1" ht="12">
      <c r="B337" s="212"/>
      <c r="C337" s="213"/>
      <c r="D337" s="203" t="s">
        <v>137</v>
      </c>
      <c r="E337" s="213"/>
      <c r="F337" s="215" t="s">
        <v>574</v>
      </c>
      <c r="G337" s="213"/>
      <c r="H337" s="216">
        <v>12</v>
      </c>
      <c r="I337" s="217"/>
      <c r="J337" s="213"/>
      <c r="K337" s="213"/>
      <c r="L337" s="218"/>
      <c r="M337" s="219"/>
      <c r="N337" s="220"/>
      <c r="O337" s="220"/>
      <c r="P337" s="220"/>
      <c r="Q337" s="220"/>
      <c r="R337" s="220"/>
      <c r="S337" s="220"/>
      <c r="T337" s="221"/>
      <c r="AT337" s="222" t="s">
        <v>137</v>
      </c>
      <c r="AU337" s="222" t="s">
        <v>135</v>
      </c>
      <c r="AV337" s="14" t="s">
        <v>135</v>
      </c>
      <c r="AW337" s="14" t="s">
        <v>4</v>
      </c>
      <c r="AX337" s="14" t="s">
        <v>80</v>
      </c>
      <c r="AY337" s="222" t="s">
        <v>127</v>
      </c>
    </row>
    <row r="338" spans="1:65" s="2" customFormat="1" ht="24.15" customHeight="1">
      <c r="A338" s="34"/>
      <c r="B338" s="35"/>
      <c r="C338" s="187" t="s">
        <v>575</v>
      </c>
      <c r="D338" s="187" t="s">
        <v>130</v>
      </c>
      <c r="E338" s="188" t="s">
        <v>576</v>
      </c>
      <c r="F338" s="189" t="s">
        <v>577</v>
      </c>
      <c r="G338" s="190" t="s">
        <v>144</v>
      </c>
      <c r="H338" s="191">
        <v>132.606</v>
      </c>
      <c r="I338" s="192"/>
      <c r="J338" s="193">
        <f>ROUND(I338*H338,2)</f>
        <v>0</v>
      </c>
      <c r="K338" s="194"/>
      <c r="L338" s="39"/>
      <c r="M338" s="195" t="s">
        <v>1</v>
      </c>
      <c r="N338" s="196" t="s">
        <v>38</v>
      </c>
      <c r="O338" s="71"/>
      <c r="P338" s="197">
        <f>O338*H338</f>
        <v>0</v>
      </c>
      <c r="Q338" s="197">
        <v>0.0002</v>
      </c>
      <c r="R338" s="197">
        <f>Q338*H338</f>
        <v>0.0265212</v>
      </c>
      <c r="S338" s="197">
        <v>0</v>
      </c>
      <c r="T338" s="19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9" t="s">
        <v>185</v>
      </c>
      <c r="AT338" s="199" t="s">
        <v>130</v>
      </c>
      <c r="AU338" s="199" t="s">
        <v>135</v>
      </c>
      <c r="AY338" s="17" t="s">
        <v>127</v>
      </c>
      <c r="BE338" s="200">
        <f>IF(N338="základní",J338,0)</f>
        <v>0</v>
      </c>
      <c r="BF338" s="200">
        <f>IF(N338="snížená",J338,0)</f>
        <v>0</v>
      </c>
      <c r="BG338" s="200">
        <f>IF(N338="zákl. přenesená",J338,0)</f>
        <v>0</v>
      </c>
      <c r="BH338" s="200">
        <f>IF(N338="sníž. přenesená",J338,0)</f>
        <v>0</v>
      </c>
      <c r="BI338" s="200">
        <f>IF(N338="nulová",J338,0)</f>
        <v>0</v>
      </c>
      <c r="BJ338" s="17" t="s">
        <v>135</v>
      </c>
      <c r="BK338" s="200">
        <f>ROUND(I338*H338,2)</f>
        <v>0</v>
      </c>
      <c r="BL338" s="17" t="s">
        <v>185</v>
      </c>
      <c r="BM338" s="199" t="s">
        <v>578</v>
      </c>
    </row>
    <row r="339" spans="1:65" s="2" customFormat="1" ht="33" customHeight="1">
      <c r="A339" s="34"/>
      <c r="B339" s="35"/>
      <c r="C339" s="187" t="s">
        <v>579</v>
      </c>
      <c r="D339" s="187" t="s">
        <v>130</v>
      </c>
      <c r="E339" s="188" t="s">
        <v>580</v>
      </c>
      <c r="F339" s="189" t="s">
        <v>581</v>
      </c>
      <c r="G339" s="190" t="s">
        <v>144</v>
      </c>
      <c r="H339" s="191">
        <v>132.606</v>
      </c>
      <c r="I339" s="192"/>
      <c r="J339" s="193">
        <f>ROUND(I339*H339,2)</f>
        <v>0</v>
      </c>
      <c r="K339" s="194"/>
      <c r="L339" s="39"/>
      <c r="M339" s="195" t="s">
        <v>1</v>
      </c>
      <c r="N339" s="196" t="s">
        <v>38</v>
      </c>
      <c r="O339" s="71"/>
      <c r="P339" s="197">
        <f>O339*H339</f>
        <v>0</v>
      </c>
      <c r="Q339" s="197">
        <v>0.00026</v>
      </c>
      <c r="R339" s="197">
        <f>Q339*H339</f>
        <v>0.03447756</v>
      </c>
      <c r="S339" s="197">
        <v>0</v>
      </c>
      <c r="T339" s="198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9" t="s">
        <v>185</v>
      </c>
      <c r="AT339" s="199" t="s">
        <v>130</v>
      </c>
      <c r="AU339" s="199" t="s">
        <v>135</v>
      </c>
      <c r="AY339" s="17" t="s">
        <v>127</v>
      </c>
      <c r="BE339" s="200">
        <f>IF(N339="základní",J339,0)</f>
        <v>0</v>
      </c>
      <c r="BF339" s="200">
        <f>IF(N339="snížená",J339,0)</f>
        <v>0</v>
      </c>
      <c r="BG339" s="200">
        <f>IF(N339="zákl. přenesená",J339,0)</f>
        <v>0</v>
      </c>
      <c r="BH339" s="200">
        <f>IF(N339="sníž. přenesená",J339,0)</f>
        <v>0</v>
      </c>
      <c r="BI339" s="200">
        <f>IF(N339="nulová",J339,0)</f>
        <v>0</v>
      </c>
      <c r="BJ339" s="17" t="s">
        <v>135</v>
      </c>
      <c r="BK339" s="200">
        <f>ROUND(I339*H339,2)</f>
        <v>0</v>
      </c>
      <c r="BL339" s="17" t="s">
        <v>185</v>
      </c>
      <c r="BM339" s="199" t="s">
        <v>582</v>
      </c>
    </row>
    <row r="340" spans="2:51" s="13" customFormat="1" ht="12">
      <c r="B340" s="201"/>
      <c r="C340" s="202"/>
      <c r="D340" s="203" t="s">
        <v>137</v>
      </c>
      <c r="E340" s="204" t="s">
        <v>1</v>
      </c>
      <c r="F340" s="205" t="s">
        <v>583</v>
      </c>
      <c r="G340" s="202"/>
      <c r="H340" s="204" t="s">
        <v>1</v>
      </c>
      <c r="I340" s="206"/>
      <c r="J340" s="202"/>
      <c r="K340" s="202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137</v>
      </c>
      <c r="AU340" s="211" t="s">
        <v>135</v>
      </c>
      <c r="AV340" s="13" t="s">
        <v>80</v>
      </c>
      <c r="AW340" s="13" t="s">
        <v>30</v>
      </c>
      <c r="AX340" s="13" t="s">
        <v>72</v>
      </c>
      <c r="AY340" s="211" t="s">
        <v>127</v>
      </c>
    </row>
    <row r="341" spans="2:51" s="13" customFormat="1" ht="12">
      <c r="B341" s="201"/>
      <c r="C341" s="202"/>
      <c r="D341" s="203" t="s">
        <v>137</v>
      </c>
      <c r="E341" s="204" t="s">
        <v>1</v>
      </c>
      <c r="F341" s="205" t="s">
        <v>312</v>
      </c>
      <c r="G341" s="202"/>
      <c r="H341" s="204" t="s">
        <v>1</v>
      </c>
      <c r="I341" s="206"/>
      <c r="J341" s="202"/>
      <c r="K341" s="202"/>
      <c r="L341" s="207"/>
      <c r="M341" s="208"/>
      <c r="N341" s="209"/>
      <c r="O341" s="209"/>
      <c r="P341" s="209"/>
      <c r="Q341" s="209"/>
      <c r="R341" s="209"/>
      <c r="S341" s="209"/>
      <c r="T341" s="210"/>
      <c r="AT341" s="211" t="s">
        <v>137</v>
      </c>
      <c r="AU341" s="211" t="s">
        <v>135</v>
      </c>
      <c r="AV341" s="13" t="s">
        <v>80</v>
      </c>
      <c r="AW341" s="13" t="s">
        <v>30</v>
      </c>
      <c r="AX341" s="13" t="s">
        <v>72</v>
      </c>
      <c r="AY341" s="211" t="s">
        <v>127</v>
      </c>
    </row>
    <row r="342" spans="2:51" s="14" customFormat="1" ht="12">
      <c r="B342" s="212"/>
      <c r="C342" s="213"/>
      <c r="D342" s="203" t="s">
        <v>137</v>
      </c>
      <c r="E342" s="214" t="s">
        <v>1</v>
      </c>
      <c r="F342" s="215" t="s">
        <v>584</v>
      </c>
      <c r="G342" s="213"/>
      <c r="H342" s="216">
        <v>35.414</v>
      </c>
      <c r="I342" s="217"/>
      <c r="J342" s="213"/>
      <c r="K342" s="213"/>
      <c r="L342" s="218"/>
      <c r="M342" s="219"/>
      <c r="N342" s="220"/>
      <c r="O342" s="220"/>
      <c r="P342" s="220"/>
      <c r="Q342" s="220"/>
      <c r="R342" s="220"/>
      <c r="S342" s="220"/>
      <c r="T342" s="221"/>
      <c r="AT342" s="222" t="s">
        <v>137</v>
      </c>
      <c r="AU342" s="222" t="s">
        <v>135</v>
      </c>
      <c r="AV342" s="14" t="s">
        <v>135</v>
      </c>
      <c r="AW342" s="14" t="s">
        <v>30</v>
      </c>
      <c r="AX342" s="14" t="s">
        <v>72</v>
      </c>
      <c r="AY342" s="222" t="s">
        <v>127</v>
      </c>
    </row>
    <row r="343" spans="2:51" s="13" customFormat="1" ht="12">
      <c r="B343" s="201"/>
      <c r="C343" s="202"/>
      <c r="D343" s="203" t="s">
        <v>137</v>
      </c>
      <c r="E343" s="204" t="s">
        <v>1</v>
      </c>
      <c r="F343" s="205" t="s">
        <v>237</v>
      </c>
      <c r="G343" s="202"/>
      <c r="H343" s="204" t="s">
        <v>1</v>
      </c>
      <c r="I343" s="206"/>
      <c r="J343" s="202"/>
      <c r="K343" s="202"/>
      <c r="L343" s="207"/>
      <c r="M343" s="208"/>
      <c r="N343" s="209"/>
      <c r="O343" s="209"/>
      <c r="P343" s="209"/>
      <c r="Q343" s="209"/>
      <c r="R343" s="209"/>
      <c r="S343" s="209"/>
      <c r="T343" s="210"/>
      <c r="AT343" s="211" t="s">
        <v>137</v>
      </c>
      <c r="AU343" s="211" t="s">
        <v>135</v>
      </c>
      <c r="AV343" s="13" t="s">
        <v>80</v>
      </c>
      <c r="AW343" s="13" t="s">
        <v>30</v>
      </c>
      <c r="AX343" s="13" t="s">
        <v>72</v>
      </c>
      <c r="AY343" s="211" t="s">
        <v>127</v>
      </c>
    </row>
    <row r="344" spans="2:51" s="14" customFormat="1" ht="12">
      <c r="B344" s="212"/>
      <c r="C344" s="213"/>
      <c r="D344" s="203" t="s">
        <v>137</v>
      </c>
      <c r="E344" s="214" t="s">
        <v>1</v>
      </c>
      <c r="F344" s="215" t="s">
        <v>585</v>
      </c>
      <c r="G344" s="213"/>
      <c r="H344" s="216">
        <v>41.803</v>
      </c>
      <c r="I344" s="217"/>
      <c r="J344" s="213"/>
      <c r="K344" s="213"/>
      <c r="L344" s="218"/>
      <c r="M344" s="219"/>
      <c r="N344" s="220"/>
      <c r="O344" s="220"/>
      <c r="P344" s="220"/>
      <c r="Q344" s="220"/>
      <c r="R344" s="220"/>
      <c r="S344" s="220"/>
      <c r="T344" s="221"/>
      <c r="AT344" s="222" t="s">
        <v>137</v>
      </c>
      <c r="AU344" s="222" t="s">
        <v>135</v>
      </c>
      <c r="AV344" s="14" t="s">
        <v>135</v>
      </c>
      <c r="AW344" s="14" t="s">
        <v>30</v>
      </c>
      <c r="AX344" s="14" t="s">
        <v>72</v>
      </c>
      <c r="AY344" s="222" t="s">
        <v>127</v>
      </c>
    </row>
    <row r="345" spans="2:51" s="13" customFormat="1" ht="12">
      <c r="B345" s="201"/>
      <c r="C345" s="202"/>
      <c r="D345" s="203" t="s">
        <v>137</v>
      </c>
      <c r="E345" s="204" t="s">
        <v>1</v>
      </c>
      <c r="F345" s="205" t="s">
        <v>586</v>
      </c>
      <c r="G345" s="202"/>
      <c r="H345" s="204" t="s">
        <v>1</v>
      </c>
      <c r="I345" s="206"/>
      <c r="J345" s="202"/>
      <c r="K345" s="202"/>
      <c r="L345" s="207"/>
      <c r="M345" s="208"/>
      <c r="N345" s="209"/>
      <c r="O345" s="209"/>
      <c r="P345" s="209"/>
      <c r="Q345" s="209"/>
      <c r="R345" s="209"/>
      <c r="S345" s="209"/>
      <c r="T345" s="210"/>
      <c r="AT345" s="211" t="s">
        <v>137</v>
      </c>
      <c r="AU345" s="211" t="s">
        <v>135</v>
      </c>
      <c r="AV345" s="13" t="s">
        <v>80</v>
      </c>
      <c r="AW345" s="13" t="s">
        <v>30</v>
      </c>
      <c r="AX345" s="13" t="s">
        <v>72</v>
      </c>
      <c r="AY345" s="211" t="s">
        <v>127</v>
      </c>
    </row>
    <row r="346" spans="2:51" s="14" customFormat="1" ht="12">
      <c r="B346" s="212"/>
      <c r="C346" s="213"/>
      <c r="D346" s="203" t="s">
        <v>137</v>
      </c>
      <c r="E346" s="214" t="s">
        <v>1</v>
      </c>
      <c r="F346" s="215" t="s">
        <v>587</v>
      </c>
      <c r="G346" s="213"/>
      <c r="H346" s="216">
        <v>10.769</v>
      </c>
      <c r="I346" s="217"/>
      <c r="J346" s="213"/>
      <c r="K346" s="213"/>
      <c r="L346" s="218"/>
      <c r="M346" s="219"/>
      <c r="N346" s="220"/>
      <c r="O346" s="220"/>
      <c r="P346" s="220"/>
      <c r="Q346" s="220"/>
      <c r="R346" s="220"/>
      <c r="S346" s="220"/>
      <c r="T346" s="221"/>
      <c r="AT346" s="222" t="s">
        <v>137</v>
      </c>
      <c r="AU346" s="222" t="s">
        <v>135</v>
      </c>
      <c r="AV346" s="14" t="s">
        <v>135</v>
      </c>
      <c r="AW346" s="14" t="s">
        <v>30</v>
      </c>
      <c r="AX346" s="14" t="s">
        <v>72</v>
      </c>
      <c r="AY346" s="222" t="s">
        <v>127</v>
      </c>
    </row>
    <row r="347" spans="2:51" s="13" customFormat="1" ht="12">
      <c r="B347" s="201"/>
      <c r="C347" s="202"/>
      <c r="D347" s="203" t="s">
        <v>137</v>
      </c>
      <c r="E347" s="204" t="s">
        <v>1</v>
      </c>
      <c r="F347" s="205" t="s">
        <v>238</v>
      </c>
      <c r="G347" s="202"/>
      <c r="H347" s="204" t="s">
        <v>1</v>
      </c>
      <c r="I347" s="206"/>
      <c r="J347" s="202"/>
      <c r="K347" s="202"/>
      <c r="L347" s="207"/>
      <c r="M347" s="208"/>
      <c r="N347" s="209"/>
      <c r="O347" s="209"/>
      <c r="P347" s="209"/>
      <c r="Q347" s="209"/>
      <c r="R347" s="209"/>
      <c r="S347" s="209"/>
      <c r="T347" s="210"/>
      <c r="AT347" s="211" t="s">
        <v>137</v>
      </c>
      <c r="AU347" s="211" t="s">
        <v>135</v>
      </c>
      <c r="AV347" s="13" t="s">
        <v>80</v>
      </c>
      <c r="AW347" s="13" t="s">
        <v>30</v>
      </c>
      <c r="AX347" s="13" t="s">
        <v>72</v>
      </c>
      <c r="AY347" s="211" t="s">
        <v>127</v>
      </c>
    </row>
    <row r="348" spans="2:51" s="14" customFormat="1" ht="12">
      <c r="B348" s="212"/>
      <c r="C348" s="213"/>
      <c r="D348" s="203" t="s">
        <v>137</v>
      </c>
      <c r="E348" s="214" t="s">
        <v>1</v>
      </c>
      <c r="F348" s="215" t="s">
        <v>588</v>
      </c>
      <c r="G348" s="213"/>
      <c r="H348" s="216">
        <v>4.95</v>
      </c>
      <c r="I348" s="217"/>
      <c r="J348" s="213"/>
      <c r="K348" s="213"/>
      <c r="L348" s="218"/>
      <c r="M348" s="219"/>
      <c r="N348" s="220"/>
      <c r="O348" s="220"/>
      <c r="P348" s="220"/>
      <c r="Q348" s="220"/>
      <c r="R348" s="220"/>
      <c r="S348" s="220"/>
      <c r="T348" s="221"/>
      <c r="AT348" s="222" t="s">
        <v>137</v>
      </c>
      <c r="AU348" s="222" t="s">
        <v>135</v>
      </c>
      <c r="AV348" s="14" t="s">
        <v>135</v>
      </c>
      <c r="AW348" s="14" t="s">
        <v>30</v>
      </c>
      <c r="AX348" s="14" t="s">
        <v>72</v>
      </c>
      <c r="AY348" s="222" t="s">
        <v>127</v>
      </c>
    </row>
    <row r="349" spans="2:51" s="13" customFormat="1" ht="12">
      <c r="B349" s="201"/>
      <c r="C349" s="202"/>
      <c r="D349" s="203" t="s">
        <v>137</v>
      </c>
      <c r="E349" s="204" t="s">
        <v>1</v>
      </c>
      <c r="F349" s="205" t="s">
        <v>589</v>
      </c>
      <c r="G349" s="202"/>
      <c r="H349" s="204" t="s">
        <v>1</v>
      </c>
      <c r="I349" s="206"/>
      <c r="J349" s="202"/>
      <c r="K349" s="202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137</v>
      </c>
      <c r="AU349" s="211" t="s">
        <v>135</v>
      </c>
      <c r="AV349" s="13" t="s">
        <v>80</v>
      </c>
      <c r="AW349" s="13" t="s">
        <v>30</v>
      </c>
      <c r="AX349" s="13" t="s">
        <v>72</v>
      </c>
      <c r="AY349" s="211" t="s">
        <v>127</v>
      </c>
    </row>
    <row r="350" spans="2:51" s="14" customFormat="1" ht="12">
      <c r="B350" s="212"/>
      <c r="C350" s="213"/>
      <c r="D350" s="203" t="s">
        <v>137</v>
      </c>
      <c r="E350" s="214" t="s">
        <v>1</v>
      </c>
      <c r="F350" s="215" t="s">
        <v>590</v>
      </c>
      <c r="G350" s="213"/>
      <c r="H350" s="216">
        <v>39.67</v>
      </c>
      <c r="I350" s="217"/>
      <c r="J350" s="213"/>
      <c r="K350" s="213"/>
      <c r="L350" s="218"/>
      <c r="M350" s="219"/>
      <c r="N350" s="220"/>
      <c r="O350" s="220"/>
      <c r="P350" s="220"/>
      <c r="Q350" s="220"/>
      <c r="R350" s="220"/>
      <c r="S350" s="220"/>
      <c r="T350" s="221"/>
      <c r="AT350" s="222" t="s">
        <v>137</v>
      </c>
      <c r="AU350" s="222" t="s">
        <v>135</v>
      </c>
      <c r="AV350" s="14" t="s">
        <v>135</v>
      </c>
      <c r="AW350" s="14" t="s">
        <v>30</v>
      </c>
      <c r="AX350" s="14" t="s">
        <v>72</v>
      </c>
      <c r="AY350" s="222" t="s">
        <v>127</v>
      </c>
    </row>
    <row r="351" spans="2:51" s="15" customFormat="1" ht="12">
      <c r="B351" s="234"/>
      <c r="C351" s="235"/>
      <c r="D351" s="203" t="s">
        <v>137</v>
      </c>
      <c r="E351" s="236" t="s">
        <v>1</v>
      </c>
      <c r="F351" s="237" t="s">
        <v>239</v>
      </c>
      <c r="G351" s="235"/>
      <c r="H351" s="238">
        <v>132.606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AT351" s="244" t="s">
        <v>137</v>
      </c>
      <c r="AU351" s="244" t="s">
        <v>135</v>
      </c>
      <c r="AV351" s="15" t="s">
        <v>134</v>
      </c>
      <c r="AW351" s="15" t="s">
        <v>30</v>
      </c>
      <c r="AX351" s="15" t="s">
        <v>80</v>
      </c>
      <c r="AY351" s="244" t="s">
        <v>127</v>
      </c>
    </row>
    <row r="352" spans="1:65" s="2" customFormat="1" ht="24.15" customHeight="1">
      <c r="A352" s="34"/>
      <c r="B352" s="35"/>
      <c r="C352" s="187" t="s">
        <v>591</v>
      </c>
      <c r="D352" s="187" t="s">
        <v>130</v>
      </c>
      <c r="E352" s="188" t="s">
        <v>592</v>
      </c>
      <c r="F352" s="189" t="s">
        <v>593</v>
      </c>
      <c r="G352" s="190" t="s">
        <v>144</v>
      </c>
      <c r="H352" s="191">
        <v>8.91</v>
      </c>
      <c r="I352" s="192"/>
      <c r="J352" s="193">
        <f>ROUND(I352*H352,2)</f>
        <v>0</v>
      </c>
      <c r="K352" s="194"/>
      <c r="L352" s="39"/>
      <c r="M352" s="195" t="s">
        <v>1</v>
      </c>
      <c r="N352" s="196" t="s">
        <v>38</v>
      </c>
      <c r="O352" s="71"/>
      <c r="P352" s="197">
        <f>O352*H352</f>
        <v>0</v>
      </c>
      <c r="Q352" s="197">
        <v>0</v>
      </c>
      <c r="R352" s="197">
        <f>Q352*H352</f>
        <v>0</v>
      </c>
      <c r="S352" s="197">
        <v>0</v>
      </c>
      <c r="T352" s="198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9" t="s">
        <v>185</v>
      </c>
      <c r="AT352" s="199" t="s">
        <v>130</v>
      </c>
      <c r="AU352" s="199" t="s">
        <v>135</v>
      </c>
      <c r="AY352" s="17" t="s">
        <v>127</v>
      </c>
      <c r="BE352" s="200">
        <f>IF(N352="základní",J352,0)</f>
        <v>0</v>
      </c>
      <c r="BF352" s="200">
        <f>IF(N352="snížená",J352,0)</f>
        <v>0</v>
      </c>
      <c r="BG352" s="200">
        <f>IF(N352="zákl. přenesená",J352,0)</f>
        <v>0</v>
      </c>
      <c r="BH352" s="200">
        <f>IF(N352="sníž. přenesená",J352,0)</f>
        <v>0</v>
      </c>
      <c r="BI352" s="200">
        <f>IF(N352="nulová",J352,0)</f>
        <v>0</v>
      </c>
      <c r="BJ352" s="17" t="s">
        <v>135</v>
      </c>
      <c r="BK352" s="200">
        <f>ROUND(I352*H352,2)</f>
        <v>0</v>
      </c>
      <c r="BL352" s="17" t="s">
        <v>185</v>
      </c>
      <c r="BM352" s="199" t="s">
        <v>594</v>
      </c>
    </row>
    <row r="353" spans="2:51" s="13" customFormat="1" ht="12">
      <c r="B353" s="201"/>
      <c r="C353" s="202"/>
      <c r="D353" s="203" t="s">
        <v>137</v>
      </c>
      <c r="E353" s="204" t="s">
        <v>1</v>
      </c>
      <c r="F353" s="205" t="s">
        <v>583</v>
      </c>
      <c r="G353" s="202"/>
      <c r="H353" s="204" t="s">
        <v>1</v>
      </c>
      <c r="I353" s="206"/>
      <c r="J353" s="202"/>
      <c r="K353" s="202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137</v>
      </c>
      <c r="AU353" s="211" t="s">
        <v>135</v>
      </c>
      <c r="AV353" s="13" t="s">
        <v>80</v>
      </c>
      <c r="AW353" s="13" t="s">
        <v>30</v>
      </c>
      <c r="AX353" s="13" t="s">
        <v>72</v>
      </c>
      <c r="AY353" s="211" t="s">
        <v>127</v>
      </c>
    </row>
    <row r="354" spans="2:51" s="13" customFormat="1" ht="12">
      <c r="B354" s="201"/>
      <c r="C354" s="202"/>
      <c r="D354" s="203" t="s">
        <v>137</v>
      </c>
      <c r="E354" s="204" t="s">
        <v>1</v>
      </c>
      <c r="F354" s="205" t="s">
        <v>238</v>
      </c>
      <c r="G354" s="202"/>
      <c r="H354" s="204" t="s">
        <v>1</v>
      </c>
      <c r="I354" s="206"/>
      <c r="J354" s="202"/>
      <c r="K354" s="202"/>
      <c r="L354" s="207"/>
      <c r="M354" s="208"/>
      <c r="N354" s="209"/>
      <c r="O354" s="209"/>
      <c r="P354" s="209"/>
      <c r="Q354" s="209"/>
      <c r="R354" s="209"/>
      <c r="S354" s="209"/>
      <c r="T354" s="210"/>
      <c r="AT354" s="211" t="s">
        <v>137</v>
      </c>
      <c r="AU354" s="211" t="s">
        <v>135</v>
      </c>
      <c r="AV354" s="13" t="s">
        <v>80</v>
      </c>
      <c r="AW354" s="13" t="s">
        <v>30</v>
      </c>
      <c r="AX354" s="13" t="s">
        <v>72</v>
      </c>
      <c r="AY354" s="211" t="s">
        <v>127</v>
      </c>
    </row>
    <row r="355" spans="2:51" s="14" customFormat="1" ht="12">
      <c r="B355" s="212"/>
      <c r="C355" s="213"/>
      <c r="D355" s="203" t="s">
        <v>137</v>
      </c>
      <c r="E355" s="214" t="s">
        <v>1</v>
      </c>
      <c r="F355" s="215" t="s">
        <v>588</v>
      </c>
      <c r="G355" s="213"/>
      <c r="H355" s="216">
        <v>4.95</v>
      </c>
      <c r="I355" s="217"/>
      <c r="J355" s="213"/>
      <c r="K355" s="213"/>
      <c r="L355" s="218"/>
      <c r="M355" s="219"/>
      <c r="N355" s="220"/>
      <c r="O355" s="220"/>
      <c r="P355" s="220"/>
      <c r="Q355" s="220"/>
      <c r="R355" s="220"/>
      <c r="S355" s="220"/>
      <c r="T355" s="221"/>
      <c r="AT355" s="222" t="s">
        <v>137</v>
      </c>
      <c r="AU355" s="222" t="s">
        <v>135</v>
      </c>
      <c r="AV355" s="14" t="s">
        <v>135</v>
      </c>
      <c r="AW355" s="14" t="s">
        <v>30</v>
      </c>
      <c r="AX355" s="14" t="s">
        <v>72</v>
      </c>
      <c r="AY355" s="222" t="s">
        <v>127</v>
      </c>
    </row>
    <row r="356" spans="2:51" s="13" customFormat="1" ht="12">
      <c r="B356" s="201"/>
      <c r="C356" s="202"/>
      <c r="D356" s="203" t="s">
        <v>137</v>
      </c>
      <c r="E356" s="204" t="s">
        <v>1</v>
      </c>
      <c r="F356" s="205" t="s">
        <v>589</v>
      </c>
      <c r="G356" s="202"/>
      <c r="H356" s="204" t="s">
        <v>1</v>
      </c>
      <c r="I356" s="206"/>
      <c r="J356" s="202"/>
      <c r="K356" s="202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137</v>
      </c>
      <c r="AU356" s="211" t="s">
        <v>135</v>
      </c>
      <c r="AV356" s="13" t="s">
        <v>80</v>
      </c>
      <c r="AW356" s="13" t="s">
        <v>30</v>
      </c>
      <c r="AX356" s="13" t="s">
        <v>72</v>
      </c>
      <c r="AY356" s="211" t="s">
        <v>127</v>
      </c>
    </row>
    <row r="357" spans="2:51" s="14" customFormat="1" ht="12">
      <c r="B357" s="212"/>
      <c r="C357" s="213"/>
      <c r="D357" s="203" t="s">
        <v>137</v>
      </c>
      <c r="E357" s="214" t="s">
        <v>1</v>
      </c>
      <c r="F357" s="215" t="s">
        <v>560</v>
      </c>
      <c r="G357" s="213"/>
      <c r="H357" s="216">
        <v>3.96</v>
      </c>
      <c r="I357" s="217"/>
      <c r="J357" s="213"/>
      <c r="K357" s="213"/>
      <c r="L357" s="218"/>
      <c r="M357" s="219"/>
      <c r="N357" s="220"/>
      <c r="O357" s="220"/>
      <c r="P357" s="220"/>
      <c r="Q357" s="220"/>
      <c r="R357" s="220"/>
      <c r="S357" s="220"/>
      <c r="T357" s="221"/>
      <c r="AT357" s="222" t="s">
        <v>137</v>
      </c>
      <c r="AU357" s="222" t="s">
        <v>135</v>
      </c>
      <c r="AV357" s="14" t="s">
        <v>135</v>
      </c>
      <c r="AW357" s="14" t="s">
        <v>30</v>
      </c>
      <c r="AX357" s="14" t="s">
        <v>72</v>
      </c>
      <c r="AY357" s="222" t="s">
        <v>127</v>
      </c>
    </row>
    <row r="358" spans="2:51" s="15" customFormat="1" ht="12">
      <c r="B358" s="234"/>
      <c r="C358" s="235"/>
      <c r="D358" s="203" t="s">
        <v>137</v>
      </c>
      <c r="E358" s="236" t="s">
        <v>1</v>
      </c>
      <c r="F358" s="237" t="s">
        <v>239</v>
      </c>
      <c r="G358" s="235"/>
      <c r="H358" s="238">
        <v>8.91</v>
      </c>
      <c r="I358" s="239"/>
      <c r="J358" s="235"/>
      <c r="K358" s="235"/>
      <c r="L358" s="240"/>
      <c r="M358" s="245"/>
      <c r="N358" s="246"/>
      <c r="O358" s="246"/>
      <c r="P358" s="246"/>
      <c r="Q358" s="246"/>
      <c r="R358" s="246"/>
      <c r="S358" s="246"/>
      <c r="T358" s="247"/>
      <c r="AT358" s="244" t="s">
        <v>137</v>
      </c>
      <c r="AU358" s="244" t="s">
        <v>135</v>
      </c>
      <c r="AV358" s="15" t="s">
        <v>134</v>
      </c>
      <c r="AW358" s="15" t="s">
        <v>30</v>
      </c>
      <c r="AX358" s="15" t="s">
        <v>80</v>
      </c>
      <c r="AY358" s="244" t="s">
        <v>127</v>
      </c>
    </row>
    <row r="359" spans="1:31" s="2" customFormat="1" ht="6.9" customHeight="1">
      <c r="A359" s="34"/>
      <c r="B359" s="54"/>
      <c r="C359" s="55"/>
      <c r="D359" s="55"/>
      <c r="E359" s="55"/>
      <c r="F359" s="55"/>
      <c r="G359" s="55"/>
      <c r="H359" s="55"/>
      <c r="I359" s="55"/>
      <c r="J359" s="55"/>
      <c r="K359" s="55"/>
      <c r="L359" s="39"/>
      <c r="M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</row>
  </sheetData>
  <sheetProtection algorithmName="SHA-512" hashValue="wwqSA585MZTtnsUFk/po5cB01Y7jdnUU1AgaobPYf/cXM+er3CADwsNnqMgok6vTaQBJqWG1TJ6vXwY/q5THlA==" saltValue="80nlwfwbBu6DJBd+PB9SVD7ByLNZQ7UeLcBK1J1Jg+3qJvD54cKNEM0/zbFUD6rzlZNpPQEtD3wT0M8wgz6FoQ==" spinCount="100000" sheet="1" objects="1" scenarios="1" formatColumns="0" formatRows="0" autoFilter="0"/>
  <autoFilter ref="C131:K358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84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80</v>
      </c>
    </row>
    <row r="4" spans="2:46" s="1" customFormat="1" ht="24.9" customHeight="1">
      <c r="B4" s="20"/>
      <c r="D4" s="110" t="s">
        <v>88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8" t="str">
        <f>'Rekapitulace stavby'!K6</f>
        <v>Oprava bytů MČ Praha 6</v>
      </c>
      <c r="F7" s="299"/>
      <c r="G7" s="299"/>
      <c r="H7" s="299"/>
      <c r="L7" s="20"/>
    </row>
    <row r="8" spans="1:31" s="2" customFormat="1" ht="12" customHeight="1">
      <c r="A8" s="34"/>
      <c r="B8" s="39"/>
      <c r="C8" s="34"/>
      <c r="D8" s="112" t="s">
        <v>89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0" t="s">
        <v>595</v>
      </c>
      <c r="F9" s="301"/>
      <c r="G9" s="301"/>
      <c r="H9" s="30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45393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2" t="str">
        <f>'Rekapitulace stavby'!E14</f>
        <v>Vyplň údaj</v>
      </c>
      <c r="F18" s="303"/>
      <c r="G18" s="303"/>
      <c r="H18" s="303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29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4" t="s">
        <v>1</v>
      </c>
      <c r="F27" s="304"/>
      <c r="G27" s="304"/>
      <c r="H27" s="30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36</v>
      </c>
      <c r="E33" s="112" t="s">
        <v>37</v>
      </c>
      <c r="F33" s="123">
        <f>ROUND((SUM(BE125:BE236)),2)</f>
        <v>0</v>
      </c>
      <c r="G33" s="34"/>
      <c r="H33" s="34"/>
      <c r="I33" s="124">
        <v>0.21</v>
      </c>
      <c r="J33" s="123">
        <f>ROUND(((SUM(BE125:BE236))*I33),2)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38</v>
      </c>
      <c r="F34" s="123">
        <f>ROUND((SUM(BF125:BF236)),2)</f>
        <v>0</v>
      </c>
      <c r="G34" s="34"/>
      <c r="H34" s="34"/>
      <c r="I34" s="124">
        <v>0.12</v>
      </c>
      <c r="J34" s="123">
        <f>ROUND(((SUM(BF125:BF236))*I34),2)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39</v>
      </c>
      <c r="F35" s="123">
        <f>ROUND((SUM(BG125:BG236)),2)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40</v>
      </c>
      <c r="F36" s="123">
        <f>ROUND((SUM(BH125:BH236)),2)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41</v>
      </c>
      <c r="F37" s="123">
        <f>ROUND((SUM(BI125:BI236)),2)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91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6" t="str">
        <f>E7</f>
        <v>Oprava bytů MČ Praha 6</v>
      </c>
      <c r="F85" s="297"/>
      <c r="G85" s="297"/>
      <c r="H85" s="29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5" t="str">
        <f>E9</f>
        <v>15 - Oprava bytu Nad Kajetánkou 36, byt č. 11</v>
      </c>
      <c r="F87" s="295"/>
      <c r="G87" s="295"/>
      <c r="H87" s="29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45393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29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92</v>
      </c>
      <c r="D94" s="144"/>
      <c r="E94" s="144"/>
      <c r="F94" s="144"/>
      <c r="G94" s="144"/>
      <c r="H94" s="144"/>
      <c r="I94" s="144"/>
      <c r="J94" s="145" t="s">
        <v>93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5" customHeight="1">
      <c r="A96" s="34"/>
      <c r="B96" s="35"/>
      <c r="C96" s="146" t="s">
        <v>94</v>
      </c>
      <c r="D96" s="36"/>
      <c r="E96" s="36"/>
      <c r="F96" s="36"/>
      <c r="G96" s="36"/>
      <c r="H96" s="36"/>
      <c r="I96" s="36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95</v>
      </c>
    </row>
    <row r="97" spans="2:12" s="9" customFormat="1" ht="24.9" customHeight="1">
      <c r="B97" s="147"/>
      <c r="C97" s="148"/>
      <c r="D97" s="149" t="s">
        <v>96</v>
      </c>
      <c r="E97" s="150"/>
      <c r="F97" s="150"/>
      <c r="G97" s="150"/>
      <c r="H97" s="150"/>
      <c r="I97" s="150"/>
      <c r="J97" s="151">
        <f>J126</f>
        <v>0</v>
      </c>
      <c r="K97" s="148"/>
      <c r="L97" s="152"/>
    </row>
    <row r="98" spans="2:12" s="10" customFormat="1" ht="19.95" customHeight="1">
      <c r="B98" s="153"/>
      <c r="C98" s="154"/>
      <c r="D98" s="155" t="s">
        <v>99</v>
      </c>
      <c r="E98" s="156"/>
      <c r="F98" s="156"/>
      <c r="G98" s="156"/>
      <c r="H98" s="156"/>
      <c r="I98" s="156"/>
      <c r="J98" s="157">
        <f>J127</f>
        <v>0</v>
      </c>
      <c r="K98" s="154"/>
      <c r="L98" s="158"/>
    </row>
    <row r="99" spans="2:12" s="9" customFormat="1" ht="24.9" customHeight="1">
      <c r="B99" s="147"/>
      <c r="C99" s="148"/>
      <c r="D99" s="149" t="s">
        <v>101</v>
      </c>
      <c r="E99" s="150"/>
      <c r="F99" s="150"/>
      <c r="G99" s="150"/>
      <c r="H99" s="150"/>
      <c r="I99" s="150"/>
      <c r="J99" s="151">
        <f>J135</f>
        <v>0</v>
      </c>
      <c r="K99" s="148"/>
      <c r="L99" s="152"/>
    </row>
    <row r="100" spans="2:12" s="10" customFormat="1" ht="19.95" customHeight="1">
      <c r="B100" s="153"/>
      <c r="C100" s="154"/>
      <c r="D100" s="155" t="s">
        <v>102</v>
      </c>
      <c r="E100" s="156"/>
      <c r="F100" s="156"/>
      <c r="G100" s="156"/>
      <c r="H100" s="156"/>
      <c r="I100" s="156"/>
      <c r="J100" s="157">
        <f>J136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104</v>
      </c>
      <c r="E101" s="156"/>
      <c r="F101" s="156"/>
      <c r="G101" s="156"/>
      <c r="H101" s="156"/>
      <c r="I101" s="156"/>
      <c r="J101" s="157">
        <f>J138</f>
        <v>0</v>
      </c>
      <c r="K101" s="154"/>
      <c r="L101" s="158"/>
    </row>
    <row r="102" spans="2:12" s="10" customFormat="1" ht="19.95" customHeight="1">
      <c r="B102" s="153"/>
      <c r="C102" s="154"/>
      <c r="D102" s="155" t="s">
        <v>106</v>
      </c>
      <c r="E102" s="156"/>
      <c r="F102" s="156"/>
      <c r="G102" s="156"/>
      <c r="H102" s="156"/>
      <c r="I102" s="156"/>
      <c r="J102" s="157">
        <f>J148</f>
        <v>0</v>
      </c>
      <c r="K102" s="154"/>
      <c r="L102" s="158"/>
    </row>
    <row r="103" spans="2:12" s="10" customFormat="1" ht="19.95" customHeight="1">
      <c r="B103" s="153"/>
      <c r="C103" s="154"/>
      <c r="D103" s="155" t="s">
        <v>109</v>
      </c>
      <c r="E103" s="156"/>
      <c r="F103" s="156"/>
      <c r="G103" s="156"/>
      <c r="H103" s="156"/>
      <c r="I103" s="156"/>
      <c r="J103" s="157">
        <f>J159</f>
        <v>0</v>
      </c>
      <c r="K103" s="154"/>
      <c r="L103" s="158"/>
    </row>
    <row r="104" spans="2:12" s="10" customFormat="1" ht="19.95" customHeight="1">
      <c r="B104" s="153"/>
      <c r="C104" s="154"/>
      <c r="D104" s="155" t="s">
        <v>110</v>
      </c>
      <c r="E104" s="156"/>
      <c r="F104" s="156"/>
      <c r="G104" s="156"/>
      <c r="H104" s="156"/>
      <c r="I104" s="156"/>
      <c r="J104" s="157">
        <f>J169</f>
        <v>0</v>
      </c>
      <c r="K104" s="154"/>
      <c r="L104" s="158"/>
    </row>
    <row r="105" spans="2:12" s="10" customFormat="1" ht="19.95" customHeight="1">
      <c r="B105" s="153"/>
      <c r="C105" s="154"/>
      <c r="D105" s="155" t="s">
        <v>111</v>
      </c>
      <c r="E105" s="156"/>
      <c r="F105" s="156"/>
      <c r="G105" s="156"/>
      <c r="H105" s="156"/>
      <c r="I105" s="156"/>
      <c r="J105" s="157">
        <f>J196</f>
        <v>0</v>
      </c>
      <c r="K105" s="154"/>
      <c r="L105" s="158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" customHeight="1">
      <c r="A112" s="34"/>
      <c r="B112" s="35"/>
      <c r="C112" s="23" t="s">
        <v>112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96" t="str">
        <f>E7</f>
        <v>Oprava bytů MČ Praha 6</v>
      </c>
      <c r="F115" s="297"/>
      <c r="G115" s="297"/>
      <c r="H115" s="297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89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65" t="str">
        <f>E9</f>
        <v>15 - Oprava bytu Nad Kajetánkou 36, byt č. 11</v>
      </c>
      <c r="F117" s="295"/>
      <c r="G117" s="295"/>
      <c r="H117" s="295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F12</f>
        <v xml:space="preserve"> </v>
      </c>
      <c r="G119" s="36"/>
      <c r="H119" s="36"/>
      <c r="I119" s="29" t="s">
        <v>22</v>
      </c>
      <c r="J119" s="66">
        <f>IF(J12="","",J12)</f>
        <v>45393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9" t="s">
        <v>23</v>
      </c>
      <c r="D121" s="36"/>
      <c r="E121" s="36"/>
      <c r="F121" s="27" t="str">
        <f>E15</f>
        <v xml:space="preserve"> </v>
      </c>
      <c r="G121" s="36"/>
      <c r="H121" s="36"/>
      <c r="I121" s="29" t="s">
        <v>28</v>
      </c>
      <c r="J121" s="32" t="str">
        <f>E21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9" t="s">
        <v>26</v>
      </c>
      <c r="D122" s="36"/>
      <c r="E122" s="36"/>
      <c r="F122" s="27" t="str">
        <f>IF(E18="","",E18)</f>
        <v>Vyplň údaj</v>
      </c>
      <c r="G122" s="36"/>
      <c r="H122" s="36"/>
      <c r="I122" s="29" t="s">
        <v>29</v>
      </c>
      <c r="J122" s="32" t="str">
        <f>E24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59"/>
      <c r="B124" s="160"/>
      <c r="C124" s="161" t="s">
        <v>113</v>
      </c>
      <c r="D124" s="162" t="s">
        <v>57</v>
      </c>
      <c r="E124" s="162" t="s">
        <v>53</v>
      </c>
      <c r="F124" s="162" t="s">
        <v>54</v>
      </c>
      <c r="G124" s="162" t="s">
        <v>114</v>
      </c>
      <c r="H124" s="162" t="s">
        <v>115</v>
      </c>
      <c r="I124" s="162" t="s">
        <v>116</v>
      </c>
      <c r="J124" s="163" t="s">
        <v>93</v>
      </c>
      <c r="K124" s="164" t="s">
        <v>117</v>
      </c>
      <c r="L124" s="165"/>
      <c r="M124" s="75" t="s">
        <v>1</v>
      </c>
      <c r="N124" s="76" t="s">
        <v>36</v>
      </c>
      <c r="O124" s="76" t="s">
        <v>118</v>
      </c>
      <c r="P124" s="76" t="s">
        <v>119</v>
      </c>
      <c r="Q124" s="76" t="s">
        <v>120</v>
      </c>
      <c r="R124" s="76" t="s">
        <v>121</v>
      </c>
      <c r="S124" s="76" t="s">
        <v>122</v>
      </c>
      <c r="T124" s="77" t="s">
        <v>123</v>
      </c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</row>
    <row r="125" spans="1:63" s="2" customFormat="1" ht="22.95" customHeight="1">
      <c r="A125" s="34"/>
      <c r="B125" s="35"/>
      <c r="C125" s="82" t="s">
        <v>124</v>
      </c>
      <c r="D125" s="36"/>
      <c r="E125" s="36"/>
      <c r="F125" s="36"/>
      <c r="G125" s="36"/>
      <c r="H125" s="36"/>
      <c r="I125" s="36"/>
      <c r="J125" s="166">
        <f>BK125</f>
        <v>0</v>
      </c>
      <c r="K125" s="36"/>
      <c r="L125" s="39"/>
      <c r="M125" s="78"/>
      <c r="N125" s="167"/>
      <c r="O125" s="79"/>
      <c r="P125" s="168">
        <f>P126+P135</f>
        <v>0</v>
      </c>
      <c r="Q125" s="79"/>
      <c r="R125" s="168">
        <f>R126+R135</f>
        <v>0.09239361</v>
      </c>
      <c r="S125" s="79"/>
      <c r="T125" s="169">
        <f>T126+T135</f>
        <v>0.19322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71</v>
      </c>
      <c r="AU125" s="17" t="s">
        <v>95</v>
      </c>
      <c r="BK125" s="170">
        <f>BK126+BK135</f>
        <v>0</v>
      </c>
    </row>
    <row r="126" spans="2:63" s="12" customFormat="1" ht="25.95" customHeight="1">
      <c r="B126" s="171"/>
      <c r="C126" s="172"/>
      <c r="D126" s="173" t="s">
        <v>71</v>
      </c>
      <c r="E126" s="174" t="s">
        <v>125</v>
      </c>
      <c r="F126" s="174" t="s">
        <v>126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</f>
        <v>0</v>
      </c>
      <c r="Q126" s="179"/>
      <c r="R126" s="180">
        <f>R127</f>
        <v>0</v>
      </c>
      <c r="S126" s="179"/>
      <c r="T126" s="181">
        <f>T127</f>
        <v>0</v>
      </c>
      <c r="AR126" s="182" t="s">
        <v>80</v>
      </c>
      <c r="AT126" s="183" t="s">
        <v>71</v>
      </c>
      <c r="AU126" s="183" t="s">
        <v>72</v>
      </c>
      <c r="AY126" s="182" t="s">
        <v>127</v>
      </c>
      <c r="BK126" s="184">
        <f>BK127</f>
        <v>0</v>
      </c>
    </row>
    <row r="127" spans="2:63" s="12" customFormat="1" ht="22.95" customHeight="1">
      <c r="B127" s="171"/>
      <c r="C127" s="172"/>
      <c r="D127" s="173" t="s">
        <v>71</v>
      </c>
      <c r="E127" s="185" t="s">
        <v>147</v>
      </c>
      <c r="F127" s="185" t="s">
        <v>148</v>
      </c>
      <c r="G127" s="172"/>
      <c r="H127" s="172"/>
      <c r="I127" s="175"/>
      <c r="J127" s="186">
        <f>BK127</f>
        <v>0</v>
      </c>
      <c r="K127" s="172"/>
      <c r="L127" s="177"/>
      <c r="M127" s="178"/>
      <c r="N127" s="179"/>
      <c r="O127" s="179"/>
      <c r="P127" s="180">
        <f>SUM(P128:P134)</f>
        <v>0</v>
      </c>
      <c r="Q127" s="179"/>
      <c r="R127" s="180">
        <f>SUM(R128:R134)</f>
        <v>0</v>
      </c>
      <c r="S127" s="179"/>
      <c r="T127" s="181">
        <f>SUM(T128:T134)</f>
        <v>0</v>
      </c>
      <c r="AR127" s="182" t="s">
        <v>80</v>
      </c>
      <c r="AT127" s="183" t="s">
        <v>71</v>
      </c>
      <c r="AU127" s="183" t="s">
        <v>80</v>
      </c>
      <c r="AY127" s="182" t="s">
        <v>127</v>
      </c>
      <c r="BK127" s="184">
        <f>SUM(BK128:BK134)</f>
        <v>0</v>
      </c>
    </row>
    <row r="128" spans="1:65" s="2" customFormat="1" ht="24.15" customHeight="1">
      <c r="A128" s="34"/>
      <c r="B128" s="35"/>
      <c r="C128" s="187" t="s">
        <v>80</v>
      </c>
      <c r="D128" s="187" t="s">
        <v>130</v>
      </c>
      <c r="E128" s="188" t="s">
        <v>150</v>
      </c>
      <c r="F128" s="189" t="s">
        <v>151</v>
      </c>
      <c r="G128" s="190" t="s">
        <v>152</v>
      </c>
      <c r="H128" s="191">
        <v>0.193</v>
      </c>
      <c r="I128" s="192"/>
      <c r="J128" s="193">
        <f>ROUND(I128*H128,2)</f>
        <v>0</v>
      </c>
      <c r="K128" s="194"/>
      <c r="L128" s="39"/>
      <c r="M128" s="195" t="s">
        <v>1</v>
      </c>
      <c r="N128" s="196" t="s">
        <v>38</v>
      </c>
      <c r="O128" s="71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134</v>
      </c>
      <c r="AT128" s="199" t="s">
        <v>130</v>
      </c>
      <c r="AU128" s="199" t="s">
        <v>135</v>
      </c>
      <c r="AY128" s="17" t="s">
        <v>127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135</v>
      </c>
      <c r="BK128" s="200">
        <f>ROUND(I128*H128,2)</f>
        <v>0</v>
      </c>
      <c r="BL128" s="17" t="s">
        <v>134</v>
      </c>
      <c r="BM128" s="199" t="s">
        <v>596</v>
      </c>
    </row>
    <row r="129" spans="1:65" s="2" customFormat="1" ht="33" customHeight="1">
      <c r="A129" s="34"/>
      <c r="B129" s="35"/>
      <c r="C129" s="187" t="s">
        <v>135</v>
      </c>
      <c r="D129" s="187" t="s">
        <v>130</v>
      </c>
      <c r="E129" s="188" t="s">
        <v>154</v>
      </c>
      <c r="F129" s="189" t="s">
        <v>155</v>
      </c>
      <c r="G129" s="190" t="s">
        <v>152</v>
      </c>
      <c r="H129" s="191">
        <v>0.386</v>
      </c>
      <c r="I129" s="192"/>
      <c r="J129" s="193">
        <f>ROUND(I129*H129,2)</f>
        <v>0</v>
      </c>
      <c r="K129" s="194"/>
      <c r="L129" s="39"/>
      <c r="M129" s="195" t="s">
        <v>1</v>
      </c>
      <c r="N129" s="196" t="s">
        <v>38</v>
      </c>
      <c r="O129" s="71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134</v>
      </c>
      <c r="AT129" s="199" t="s">
        <v>130</v>
      </c>
      <c r="AU129" s="199" t="s">
        <v>135</v>
      </c>
      <c r="AY129" s="17" t="s">
        <v>127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135</v>
      </c>
      <c r="BK129" s="200">
        <f>ROUND(I129*H129,2)</f>
        <v>0</v>
      </c>
      <c r="BL129" s="17" t="s">
        <v>134</v>
      </c>
      <c r="BM129" s="199" t="s">
        <v>597</v>
      </c>
    </row>
    <row r="130" spans="2:51" s="14" customFormat="1" ht="12">
      <c r="B130" s="212"/>
      <c r="C130" s="213"/>
      <c r="D130" s="203" t="s">
        <v>137</v>
      </c>
      <c r="E130" s="213"/>
      <c r="F130" s="215" t="s">
        <v>598</v>
      </c>
      <c r="G130" s="213"/>
      <c r="H130" s="216">
        <v>0.386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137</v>
      </c>
      <c r="AU130" s="222" t="s">
        <v>135</v>
      </c>
      <c r="AV130" s="14" t="s">
        <v>135</v>
      </c>
      <c r="AW130" s="14" t="s">
        <v>4</v>
      </c>
      <c r="AX130" s="14" t="s">
        <v>80</v>
      </c>
      <c r="AY130" s="222" t="s">
        <v>127</v>
      </c>
    </row>
    <row r="131" spans="1:65" s="2" customFormat="1" ht="24.15" customHeight="1">
      <c r="A131" s="34"/>
      <c r="B131" s="35"/>
      <c r="C131" s="187" t="s">
        <v>149</v>
      </c>
      <c r="D131" s="187" t="s">
        <v>130</v>
      </c>
      <c r="E131" s="188" t="s">
        <v>159</v>
      </c>
      <c r="F131" s="189" t="s">
        <v>160</v>
      </c>
      <c r="G131" s="190" t="s">
        <v>152</v>
      </c>
      <c r="H131" s="191">
        <v>0.193</v>
      </c>
      <c r="I131" s="192"/>
      <c r="J131" s="193">
        <f>ROUND(I131*H131,2)</f>
        <v>0</v>
      </c>
      <c r="K131" s="194"/>
      <c r="L131" s="39"/>
      <c r="M131" s="195" t="s">
        <v>1</v>
      </c>
      <c r="N131" s="196" t="s">
        <v>38</v>
      </c>
      <c r="O131" s="71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134</v>
      </c>
      <c r="AT131" s="199" t="s">
        <v>130</v>
      </c>
      <c r="AU131" s="199" t="s">
        <v>135</v>
      </c>
      <c r="AY131" s="17" t="s">
        <v>127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135</v>
      </c>
      <c r="BK131" s="200">
        <f>ROUND(I131*H131,2)</f>
        <v>0</v>
      </c>
      <c r="BL131" s="17" t="s">
        <v>134</v>
      </c>
      <c r="BM131" s="199" t="s">
        <v>599</v>
      </c>
    </row>
    <row r="132" spans="1:65" s="2" customFormat="1" ht="24.15" customHeight="1">
      <c r="A132" s="34"/>
      <c r="B132" s="35"/>
      <c r="C132" s="187" t="s">
        <v>134</v>
      </c>
      <c r="D132" s="187" t="s">
        <v>130</v>
      </c>
      <c r="E132" s="188" t="s">
        <v>162</v>
      </c>
      <c r="F132" s="189" t="s">
        <v>163</v>
      </c>
      <c r="G132" s="190" t="s">
        <v>152</v>
      </c>
      <c r="H132" s="191">
        <v>3.667</v>
      </c>
      <c r="I132" s="192"/>
      <c r="J132" s="193">
        <f>ROUND(I132*H132,2)</f>
        <v>0</v>
      </c>
      <c r="K132" s="194"/>
      <c r="L132" s="39"/>
      <c r="M132" s="195" t="s">
        <v>1</v>
      </c>
      <c r="N132" s="196" t="s">
        <v>38</v>
      </c>
      <c r="O132" s="71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134</v>
      </c>
      <c r="AT132" s="199" t="s">
        <v>130</v>
      </c>
      <c r="AU132" s="199" t="s">
        <v>135</v>
      </c>
      <c r="AY132" s="17" t="s">
        <v>127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135</v>
      </c>
      <c r="BK132" s="200">
        <f>ROUND(I132*H132,2)</f>
        <v>0</v>
      </c>
      <c r="BL132" s="17" t="s">
        <v>134</v>
      </c>
      <c r="BM132" s="199" t="s">
        <v>600</v>
      </c>
    </row>
    <row r="133" spans="2:51" s="14" customFormat="1" ht="12">
      <c r="B133" s="212"/>
      <c r="C133" s="213"/>
      <c r="D133" s="203" t="s">
        <v>137</v>
      </c>
      <c r="E133" s="213"/>
      <c r="F133" s="215" t="s">
        <v>601</v>
      </c>
      <c r="G133" s="213"/>
      <c r="H133" s="216">
        <v>3.667</v>
      </c>
      <c r="I133" s="217"/>
      <c r="J133" s="213"/>
      <c r="K133" s="213"/>
      <c r="L133" s="218"/>
      <c r="M133" s="219"/>
      <c r="N133" s="220"/>
      <c r="O133" s="220"/>
      <c r="P133" s="220"/>
      <c r="Q133" s="220"/>
      <c r="R133" s="220"/>
      <c r="S133" s="220"/>
      <c r="T133" s="221"/>
      <c r="AT133" s="222" t="s">
        <v>137</v>
      </c>
      <c r="AU133" s="222" t="s">
        <v>135</v>
      </c>
      <c r="AV133" s="14" t="s">
        <v>135</v>
      </c>
      <c r="AW133" s="14" t="s">
        <v>4</v>
      </c>
      <c r="AX133" s="14" t="s">
        <v>80</v>
      </c>
      <c r="AY133" s="222" t="s">
        <v>127</v>
      </c>
    </row>
    <row r="134" spans="1:65" s="2" customFormat="1" ht="33" customHeight="1">
      <c r="A134" s="34"/>
      <c r="B134" s="35"/>
      <c r="C134" s="187" t="s">
        <v>158</v>
      </c>
      <c r="D134" s="187" t="s">
        <v>130</v>
      </c>
      <c r="E134" s="188" t="s">
        <v>167</v>
      </c>
      <c r="F134" s="189" t="s">
        <v>168</v>
      </c>
      <c r="G134" s="190" t="s">
        <v>152</v>
      </c>
      <c r="H134" s="191">
        <v>0.193</v>
      </c>
      <c r="I134" s="192"/>
      <c r="J134" s="193">
        <f>ROUND(I134*H134,2)</f>
        <v>0</v>
      </c>
      <c r="K134" s="194"/>
      <c r="L134" s="39"/>
      <c r="M134" s="195" t="s">
        <v>1</v>
      </c>
      <c r="N134" s="196" t="s">
        <v>38</v>
      </c>
      <c r="O134" s="71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134</v>
      </c>
      <c r="AT134" s="199" t="s">
        <v>130</v>
      </c>
      <c r="AU134" s="199" t="s">
        <v>135</v>
      </c>
      <c r="AY134" s="17" t="s">
        <v>127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135</v>
      </c>
      <c r="BK134" s="200">
        <f>ROUND(I134*H134,2)</f>
        <v>0</v>
      </c>
      <c r="BL134" s="17" t="s">
        <v>134</v>
      </c>
      <c r="BM134" s="199" t="s">
        <v>602</v>
      </c>
    </row>
    <row r="135" spans="2:63" s="12" customFormat="1" ht="25.95" customHeight="1">
      <c r="B135" s="171"/>
      <c r="C135" s="172"/>
      <c r="D135" s="173" t="s">
        <v>71</v>
      </c>
      <c r="E135" s="174" t="s">
        <v>179</v>
      </c>
      <c r="F135" s="174" t="s">
        <v>180</v>
      </c>
      <c r="G135" s="172"/>
      <c r="H135" s="172"/>
      <c r="I135" s="175"/>
      <c r="J135" s="176">
        <f>BK135</f>
        <v>0</v>
      </c>
      <c r="K135" s="172"/>
      <c r="L135" s="177"/>
      <c r="M135" s="178"/>
      <c r="N135" s="179"/>
      <c r="O135" s="179"/>
      <c r="P135" s="180">
        <f>P136+P138+P148+P159+P169+P196</f>
        <v>0</v>
      </c>
      <c r="Q135" s="179"/>
      <c r="R135" s="180">
        <f>R136+R138+R148+R159+R169+R196</f>
        <v>0.09239361</v>
      </c>
      <c r="S135" s="179"/>
      <c r="T135" s="181">
        <f>T136+T138+T148+T159+T169+T196</f>
        <v>0.19322</v>
      </c>
      <c r="AR135" s="182" t="s">
        <v>135</v>
      </c>
      <c r="AT135" s="183" t="s">
        <v>71</v>
      </c>
      <c r="AU135" s="183" t="s">
        <v>72</v>
      </c>
      <c r="AY135" s="182" t="s">
        <v>127</v>
      </c>
      <c r="BK135" s="184">
        <f>BK136+BK138+BK148+BK159+BK169+BK196</f>
        <v>0</v>
      </c>
    </row>
    <row r="136" spans="2:63" s="12" customFormat="1" ht="22.95" customHeight="1">
      <c r="B136" s="171"/>
      <c r="C136" s="172"/>
      <c r="D136" s="173" t="s">
        <v>71</v>
      </c>
      <c r="E136" s="185" t="s">
        <v>181</v>
      </c>
      <c r="F136" s="185" t="s">
        <v>182</v>
      </c>
      <c r="G136" s="172"/>
      <c r="H136" s="172"/>
      <c r="I136" s="175"/>
      <c r="J136" s="186">
        <f>BK136</f>
        <v>0</v>
      </c>
      <c r="K136" s="172"/>
      <c r="L136" s="177"/>
      <c r="M136" s="178"/>
      <c r="N136" s="179"/>
      <c r="O136" s="179"/>
      <c r="P136" s="180">
        <f>P137</f>
        <v>0</v>
      </c>
      <c r="Q136" s="179"/>
      <c r="R136" s="180">
        <f>R137</f>
        <v>0</v>
      </c>
      <c r="S136" s="179"/>
      <c r="T136" s="181">
        <f>T137</f>
        <v>0</v>
      </c>
      <c r="AR136" s="182" t="s">
        <v>135</v>
      </c>
      <c r="AT136" s="183" t="s">
        <v>71</v>
      </c>
      <c r="AU136" s="183" t="s">
        <v>80</v>
      </c>
      <c r="AY136" s="182" t="s">
        <v>127</v>
      </c>
      <c r="BK136" s="184">
        <f>BK137</f>
        <v>0</v>
      </c>
    </row>
    <row r="137" spans="1:65" s="2" customFormat="1" ht="16.5" customHeight="1">
      <c r="A137" s="34"/>
      <c r="B137" s="35"/>
      <c r="C137" s="187" t="s">
        <v>128</v>
      </c>
      <c r="D137" s="187" t="s">
        <v>130</v>
      </c>
      <c r="E137" s="188" t="s">
        <v>183</v>
      </c>
      <c r="F137" s="189" t="s">
        <v>184</v>
      </c>
      <c r="G137" s="190" t="s">
        <v>133</v>
      </c>
      <c r="H137" s="191">
        <v>1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38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185</v>
      </c>
      <c r="AT137" s="199" t="s">
        <v>130</v>
      </c>
      <c r="AU137" s="199" t="s">
        <v>135</v>
      </c>
      <c r="AY137" s="17" t="s">
        <v>127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135</v>
      </c>
      <c r="BK137" s="200">
        <f>ROUND(I137*H137,2)</f>
        <v>0</v>
      </c>
      <c r="BL137" s="17" t="s">
        <v>185</v>
      </c>
      <c r="BM137" s="199" t="s">
        <v>603</v>
      </c>
    </row>
    <row r="138" spans="2:63" s="12" customFormat="1" ht="22.95" customHeight="1">
      <c r="B138" s="171"/>
      <c r="C138" s="172"/>
      <c r="D138" s="173" t="s">
        <v>71</v>
      </c>
      <c r="E138" s="185" t="s">
        <v>193</v>
      </c>
      <c r="F138" s="185" t="s">
        <v>194</v>
      </c>
      <c r="G138" s="172"/>
      <c r="H138" s="172"/>
      <c r="I138" s="175"/>
      <c r="J138" s="186">
        <f>BK138</f>
        <v>0</v>
      </c>
      <c r="K138" s="172"/>
      <c r="L138" s="177"/>
      <c r="M138" s="178"/>
      <c r="N138" s="179"/>
      <c r="O138" s="179"/>
      <c r="P138" s="180">
        <f>SUM(P139:P147)</f>
        <v>0</v>
      </c>
      <c r="Q138" s="179"/>
      <c r="R138" s="180">
        <f>SUM(R139:R147)</f>
        <v>0.00105</v>
      </c>
      <c r="S138" s="179"/>
      <c r="T138" s="181">
        <f>SUM(T139:T147)</f>
        <v>0.00122</v>
      </c>
      <c r="AR138" s="182" t="s">
        <v>135</v>
      </c>
      <c r="AT138" s="183" t="s">
        <v>71</v>
      </c>
      <c r="AU138" s="183" t="s">
        <v>80</v>
      </c>
      <c r="AY138" s="182" t="s">
        <v>127</v>
      </c>
      <c r="BK138" s="184">
        <f>SUM(BK139:BK147)</f>
        <v>0</v>
      </c>
    </row>
    <row r="139" spans="1:65" s="2" customFormat="1" ht="16.5" customHeight="1">
      <c r="A139" s="34"/>
      <c r="B139" s="35"/>
      <c r="C139" s="187" t="s">
        <v>166</v>
      </c>
      <c r="D139" s="187" t="s">
        <v>130</v>
      </c>
      <c r="E139" s="188" t="s">
        <v>264</v>
      </c>
      <c r="F139" s="189" t="s">
        <v>265</v>
      </c>
      <c r="G139" s="190" t="s">
        <v>133</v>
      </c>
      <c r="H139" s="191">
        <v>1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38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0.00122</v>
      </c>
      <c r="T139" s="198">
        <f>S139*H139</f>
        <v>0.00122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185</v>
      </c>
      <c r="AT139" s="199" t="s">
        <v>130</v>
      </c>
      <c r="AU139" s="199" t="s">
        <v>135</v>
      </c>
      <c r="AY139" s="17" t="s">
        <v>127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135</v>
      </c>
      <c r="BK139" s="200">
        <f>ROUND(I139*H139,2)</f>
        <v>0</v>
      </c>
      <c r="BL139" s="17" t="s">
        <v>185</v>
      </c>
      <c r="BM139" s="199" t="s">
        <v>604</v>
      </c>
    </row>
    <row r="140" spans="2:51" s="13" customFormat="1" ht="12">
      <c r="B140" s="201"/>
      <c r="C140" s="202"/>
      <c r="D140" s="203" t="s">
        <v>137</v>
      </c>
      <c r="E140" s="204" t="s">
        <v>1</v>
      </c>
      <c r="F140" s="205" t="s">
        <v>268</v>
      </c>
      <c r="G140" s="202"/>
      <c r="H140" s="204" t="s">
        <v>1</v>
      </c>
      <c r="I140" s="206"/>
      <c r="J140" s="202"/>
      <c r="K140" s="202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137</v>
      </c>
      <c r="AU140" s="211" t="s">
        <v>135</v>
      </c>
      <c r="AV140" s="13" t="s">
        <v>80</v>
      </c>
      <c r="AW140" s="13" t="s">
        <v>30</v>
      </c>
      <c r="AX140" s="13" t="s">
        <v>72</v>
      </c>
      <c r="AY140" s="211" t="s">
        <v>127</v>
      </c>
    </row>
    <row r="141" spans="2:51" s="14" customFormat="1" ht="12">
      <c r="B141" s="212"/>
      <c r="C141" s="213"/>
      <c r="D141" s="203" t="s">
        <v>137</v>
      </c>
      <c r="E141" s="214" t="s">
        <v>1</v>
      </c>
      <c r="F141" s="215" t="s">
        <v>80</v>
      </c>
      <c r="G141" s="213"/>
      <c r="H141" s="216">
        <v>1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137</v>
      </c>
      <c r="AU141" s="222" t="s">
        <v>135</v>
      </c>
      <c r="AV141" s="14" t="s">
        <v>135</v>
      </c>
      <c r="AW141" s="14" t="s">
        <v>30</v>
      </c>
      <c r="AX141" s="14" t="s">
        <v>80</v>
      </c>
      <c r="AY141" s="222" t="s">
        <v>127</v>
      </c>
    </row>
    <row r="142" spans="1:65" s="2" customFormat="1" ht="21.75" customHeight="1">
      <c r="A142" s="34"/>
      <c r="B142" s="35"/>
      <c r="C142" s="187" t="s">
        <v>172</v>
      </c>
      <c r="D142" s="187" t="s">
        <v>130</v>
      </c>
      <c r="E142" s="188" t="s">
        <v>270</v>
      </c>
      <c r="F142" s="189" t="s">
        <v>271</v>
      </c>
      <c r="G142" s="190" t="s">
        <v>133</v>
      </c>
      <c r="H142" s="191">
        <v>1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38</v>
      </c>
      <c r="O142" s="71"/>
      <c r="P142" s="197">
        <f>O142*H142</f>
        <v>0</v>
      </c>
      <c r="Q142" s="197">
        <v>0.00015</v>
      </c>
      <c r="R142" s="197">
        <f>Q142*H142</f>
        <v>0.00015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185</v>
      </c>
      <c r="AT142" s="199" t="s">
        <v>130</v>
      </c>
      <c r="AU142" s="199" t="s">
        <v>135</v>
      </c>
      <c r="AY142" s="17" t="s">
        <v>127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135</v>
      </c>
      <c r="BK142" s="200">
        <f>ROUND(I142*H142,2)</f>
        <v>0</v>
      </c>
      <c r="BL142" s="17" t="s">
        <v>185</v>
      </c>
      <c r="BM142" s="199" t="s">
        <v>605</v>
      </c>
    </row>
    <row r="143" spans="2:51" s="13" customFormat="1" ht="12">
      <c r="B143" s="201"/>
      <c r="C143" s="202"/>
      <c r="D143" s="203" t="s">
        <v>137</v>
      </c>
      <c r="E143" s="204" t="s">
        <v>1</v>
      </c>
      <c r="F143" s="205" t="s">
        <v>268</v>
      </c>
      <c r="G143" s="202"/>
      <c r="H143" s="204" t="s">
        <v>1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137</v>
      </c>
      <c r="AU143" s="211" t="s">
        <v>135</v>
      </c>
      <c r="AV143" s="13" t="s">
        <v>80</v>
      </c>
      <c r="AW143" s="13" t="s">
        <v>30</v>
      </c>
      <c r="AX143" s="13" t="s">
        <v>72</v>
      </c>
      <c r="AY143" s="211" t="s">
        <v>127</v>
      </c>
    </row>
    <row r="144" spans="2:51" s="14" customFormat="1" ht="12">
      <c r="B144" s="212"/>
      <c r="C144" s="213"/>
      <c r="D144" s="203" t="s">
        <v>137</v>
      </c>
      <c r="E144" s="214" t="s">
        <v>1</v>
      </c>
      <c r="F144" s="215" t="s">
        <v>80</v>
      </c>
      <c r="G144" s="213"/>
      <c r="H144" s="216">
        <v>1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137</v>
      </c>
      <c r="AU144" s="222" t="s">
        <v>135</v>
      </c>
      <c r="AV144" s="14" t="s">
        <v>135</v>
      </c>
      <c r="AW144" s="14" t="s">
        <v>30</v>
      </c>
      <c r="AX144" s="14" t="s">
        <v>80</v>
      </c>
      <c r="AY144" s="222" t="s">
        <v>127</v>
      </c>
    </row>
    <row r="145" spans="1:65" s="2" customFormat="1" ht="37.95" customHeight="1">
      <c r="A145" s="34"/>
      <c r="B145" s="35"/>
      <c r="C145" s="223" t="s">
        <v>140</v>
      </c>
      <c r="D145" s="223" t="s">
        <v>203</v>
      </c>
      <c r="E145" s="224" t="s">
        <v>274</v>
      </c>
      <c r="F145" s="225" t="s">
        <v>275</v>
      </c>
      <c r="G145" s="226" t="s">
        <v>133</v>
      </c>
      <c r="H145" s="227">
        <v>1</v>
      </c>
      <c r="I145" s="228"/>
      <c r="J145" s="229">
        <f>ROUND(I145*H145,2)</f>
        <v>0</v>
      </c>
      <c r="K145" s="230"/>
      <c r="L145" s="231"/>
      <c r="M145" s="232" t="s">
        <v>1</v>
      </c>
      <c r="N145" s="233" t="s">
        <v>38</v>
      </c>
      <c r="O145" s="71"/>
      <c r="P145" s="197">
        <f>O145*H145</f>
        <v>0</v>
      </c>
      <c r="Q145" s="197">
        <v>0.0009</v>
      </c>
      <c r="R145" s="197">
        <f>Q145*H145</f>
        <v>0.0009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206</v>
      </c>
      <c r="AT145" s="199" t="s">
        <v>203</v>
      </c>
      <c r="AU145" s="199" t="s">
        <v>135</v>
      </c>
      <c r="AY145" s="17" t="s">
        <v>127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135</v>
      </c>
      <c r="BK145" s="200">
        <f>ROUND(I145*H145,2)</f>
        <v>0</v>
      </c>
      <c r="BL145" s="17" t="s">
        <v>185</v>
      </c>
      <c r="BM145" s="199" t="s">
        <v>606</v>
      </c>
    </row>
    <row r="146" spans="1:65" s="2" customFormat="1" ht="24.15" customHeight="1">
      <c r="A146" s="34"/>
      <c r="B146" s="35"/>
      <c r="C146" s="187" t="s">
        <v>139</v>
      </c>
      <c r="D146" s="187" t="s">
        <v>130</v>
      </c>
      <c r="E146" s="188" t="s">
        <v>285</v>
      </c>
      <c r="F146" s="189" t="s">
        <v>286</v>
      </c>
      <c r="G146" s="190" t="s">
        <v>152</v>
      </c>
      <c r="H146" s="191">
        <v>0.001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38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185</v>
      </c>
      <c r="AT146" s="199" t="s">
        <v>130</v>
      </c>
      <c r="AU146" s="199" t="s">
        <v>135</v>
      </c>
      <c r="AY146" s="17" t="s">
        <v>127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135</v>
      </c>
      <c r="BK146" s="200">
        <f>ROUND(I146*H146,2)</f>
        <v>0</v>
      </c>
      <c r="BL146" s="17" t="s">
        <v>185</v>
      </c>
      <c r="BM146" s="199" t="s">
        <v>607</v>
      </c>
    </row>
    <row r="147" spans="1:65" s="2" customFormat="1" ht="33" customHeight="1">
      <c r="A147" s="34"/>
      <c r="B147" s="35"/>
      <c r="C147" s="187" t="s">
        <v>189</v>
      </c>
      <c r="D147" s="187" t="s">
        <v>130</v>
      </c>
      <c r="E147" s="188" t="s">
        <v>289</v>
      </c>
      <c r="F147" s="189" t="s">
        <v>290</v>
      </c>
      <c r="G147" s="190" t="s">
        <v>152</v>
      </c>
      <c r="H147" s="191">
        <v>0.001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38</v>
      </c>
      <c r="O147" s="71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185</v>
      </c>
      <c r="AT147" s="199" t="s">
        <v>130</v>
      </c>
      <c r="AU147" s="199" t="s">
        <v>135</v>
      </c>
      <c r="AY147" s="17" t="s">
        <v>127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135</v>
      </c>
      <c r="BK147" s="200">
        <f>ROUND(I147*H147,2)</f>
        <v>0</v>
      </c>
      <c r="BL147" s="17" t="s">
        <v>185</v>
      </c>
      <c r="BM147" s="199" t="s">
        <v>608</v>
      </c>
    </row>
    <row r="148" spans="2:63" s="12" customFormat="1" ht="22.95" customHeight="1">
      <c r="B148" s="171"/>
      <c r="C148" s="172"/>
      <c r="D148" s="173" t="s">
        <v>71</v>
      </c>
      <c r="E148" s="185" t="s">
        <v>302</v>
      </c>
      <c r="F148" s="185" t="s">
        <v>303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SUM(P149:P158)</f>
        <v>0</v>
      </c>
      <c r="Q148" s="179"/>
      <c r="R148" s="180">
        <f>SUM(R149:R158)</f>
        <v>0.0222</v>
      </c>
      <c r="S148" s="179"/>
      <c r="T148" s="181">
        <f>SUM(T149:T158)</f>
        <v>0.192</v>
      </c>
      <c r="AR148" s="182" t="s">
        <v>135</v>
      </c>
      <c r="AT148" s="183" t="s">
        <v>71</v>
      </c>
      <c r="AU148" s="183" t="s">
        <v>80</v>
      </c>
      <c r="AY148" s="182" t="s">
        <v>127</v>
      </c>
      <c r="BK148" s="184">
        <f>SUM(BK149:BK158)</f>
        <v>0</v>
      </c>
    </row>
    <row r="149" spans="1:65" s="2" customFormat="1" ht="24.15" customHeight="1">
      <c r="A149" s="34"/>
      <c r="B149" s="35"/>
      <c r="C149" s="187" t="s">
        <v>8</v>
      </c>
      <c r="D149" s="187" t="s">
        <v>130</v>
      </c>
      <c r="E149" s="188" t="s">
        <v>309</v>
      </c>
      <c r="F149" s="189" t="s">
        <v>310</v>
      </c>
      <c r="G149" s="190" t="s">
        <v>133</v>
      </c>
      <c r="H149" s="191">
        <v>1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38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185</v>
      </c>
      <c r="AT149" s="199" t="s">
        <v>130</v>
      </c>
      <c r="AU149" s="199" t="s">
        <v>135</v>
      </c>
      <c r="AY149" s="17" t="s">
        <v>127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135</v>
      </c>
      <c r="BK149" s="200">
        <f>ROUND(I149*H149,2)</f>
        <v>0</v>
      </c>
      <c r="BL149" s="17" t="s">
        <v>185</v>
      </c>
      <c r="BM149" s="199" t="s">
        <v>609</v>
      </c>
    </row>
    <row r="150" spans="2:51" s="13" customFormat="1" ht="12">
      <c r="B150" s="201"/>
      <c r="C150" s="202"/>
      <c r="D150" s="203" t="s">
        <v>137</v>
      </c>
      <c r="E150" s="204" t="s">
        <v>1</v>
      </c>
      <c r="F150" s="205" t="s">
        <v>312</v>
      </c>
      <c r="G150" s="202"/>
      <c r="H150" s="204" t="s">
        <v>1</v>
      </c>
      <c r="I150" s="206"/>
      <c r="J150" s="202"/>
      <c r="K150" s="202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137</v>
      </c>
      <c r="AU150" s="211" t="s">
        <v>135</v>
      </c>
      <c r="AV150" s="13" t="s">
        <v>80</v>
      </c>
      <c r="AW150" s="13" t="s">
        <v>30</v>
      </c>
      <c r="AX150" s="13" t="s">
        <v>72</v>
      </c>
      <c r="AY150" s="211" t="s">
        <v>127</v>
      </c>
    </row>
    <row r="151" spans="2:51" s="14" customFormat="1" ht="12">
      <c r="B151" s="212"/>
      <c r="C151" s="213"/>
      <c r="D151" s="203" t="s">
        <v>137</v>
      </c>
      <c r="E151" s="214" t="s">
        <v>1</v>
      </c>
      <c r="F151" s="215" t="s">
        <v>80</v>
      </c>
      <c r="G151" s="213"/>
      <c r="H151" s="216">
        <v>1</v>
      </c>
      <c r="I151" s="217"/>
      <c r="J151" s="213"/>
      <c r="K151" s="213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137</v>
      </c>
      <c r="AU151" s="222" t="s">
        <v>135</v>
      </c>
      <c r="AV151" s="14" t="s">
        <v>135</v>
      </c>
      <c r="AW151" s="14" t="s">
        <v>30</v>
      </c>
      <c r="AX151" s="14" t="s">
        <v>80</v>
      </c>
      <c r="AY151" s="222" t="s">
        <v>127</v>
      </c>
    </row>
    <row r="152" spans="1:65" s="2" customFormat="1" ht="24.15" customHeight="1">
      <c r="A152" s="34"/>
      <c r="B152" s="35"/>
      <c r="C152" s="223" t="s">
        <v>199</v>
      </c>
      <c r="D152" s="223" t="s">
        <v>203</v>
      </c>
      <c r="E152" s="224" t="s">
        <v>314</v>
      </c>
      <c r="F152" s="225" t="s">
        <v>315</v>
      </c>
      <c r="G152" s="226" t="s">
        <v>133</v>
      </c>
      <c r="H152" s="227">
        <v>1</v>
      </c>
      <c r="I152" s="228"/>
      <c r="J152" s="229">
        <f>ROUND(I152*H152,2)</f>
        <v>0</v>
      </c>
      <c r="K152" s="230"/>
      <c r="L152" s="231"/>
      <c r="M152" s="232" t="s">
        <v>1</v>
      </c>
      <c r="N152" s="233" t="s">
        <v>38</v>
      </c>
      <c r="O152" s="71"/>
      <c r="P152" s="197">
        <f>O152*H152</f>
        <v>0</v>
      </c>
      <c r="Q152" s="197">
        <v>0.02</v>
      </c>
      <c r="R152" s="197">
        <f>Q152*H152</f>
        <v>0.02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206</v>
      </c>
      <c r="AT152" s="199" t="s">
        <v>203</v>
      </c>
      <c r="AU152" s="199" t="s">
        <v>135</v>
      </c>
      <c r="AY152" s="17" t="s">
        <v>127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135</v>
      </c>
      <c r="BK152" s="200">
        <f>ROUND(I152*H152,2)</f>
        <v>0</v>
      </c>
      <c r="BL152" s="17" t="s">
        <v>185</v>
      </c>
      <c r="BM152" s="199" t="s">
        <v>610</v>
      </c>
    </row>
    <row r="153" spans="1:65" s="2" customFormat="1" ht="21.75" customHeight="1">
      <c r="A153" s="34"/>
      <c r="B153" s="35"/>
      <c r="C153" s="187" t="s">
        <v>77</v>
      </c>
      <c r="D153" s="187" t="s">
        <v>130</v>
      </c>
      <c r="E153" s="188" t="s">
        <v>322</v>
      </c>
      <c r="F153" s="189" t="s">
        <v>323</v>
      </c>
      <c r="G153" s="190" t="s">
        <v>133</v>
      </c>
      <c r="H153" s="191">
        <v>1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38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185</v>
      </c>
      <c r="AT153" s="199" t="s">
        <v>130</v>
      </c>
      <c r="AU153" s="199" t="s">
        <v>135</v>
      </c>
      <c r="AY153" s="17" t="s">
        <v>127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135</v>
      </c>
      <c r="BK153" s="200">
        <f>ROUND(I153*H153,2)</f>
        <v>0</v>
      </c>
      <c r="BL153" s="17" t="s">
        <v>185</v>
      </c>
      <c r="BM153" s="199" t="s">
        <v>611</v>
      </c>
    </row>
    <row r="154" spans="1:65" s="2" customFormat="1" ht="16.5" customHeight="1">
      <c r="A154" s="34"/>
      <c r="B154" s="35"/>
      <c r="C154" s="223" t="s">
        <v>82</v>
      </c>
      <c r="D154" s="223" t="s">
        <v>203</v>
      </c>
      <c r="E154" s="224" t="s">
        <v>326</v>
      </c>
      <c r="F154" s="225" t="s">
        <v>327</v>
      </c>
      <c r="G154" s="226" t="s">
        <v>133</v>
      </c>
      <c r="H154" s="227">
        <v>1</v>
      </c>
      <c r="I154" s="228"/>
      <c r="J154" s="229">
        <f>ROUND(I154*H154,2)</f>
        <v>0</v>
      </c>
      <c r="K154" s="230"/>
      <c r="L154" s="231"/>
      <c r="M154" s="232" t="s">
        <v>1</v>
      </c>
      <c r="N154" s="233" t="s">
        <v>38</v>
      </c>
      <c r="O154" s="71"/>
      <c r="P154" s="197">
        <f>O154*H154</f>
        <v>0</v>
      </c>
      <c r="Q154" s="197">
        <v>0.0022</v>
      </c>
      <c r="R154" s="197">
        <f>Q154*H154</f>
        <v>0.0022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206</v>
      </c>
      <c r="AT154" s="199" t="s">
        <v>203</v>
      </c>
      <c r="AU154" s="199" t="s">
        <v>135</v>
      </c>
      <c r="AY154" s="17" t="s">
        <v>127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135</v>
      </c>
      <c r="BK154" s="200">
        <f>ROUND(I154*H154,2)</f>
        <v>0</v>
      </c>
      <c r="BL154" s="17" t="s">
        <v>185</v>
      </c>
      <c r="BM154" s="199" t="s">
        <v>612</v>
      </c>
    </row>
    <row r="155" spans="1:65" s="2" customFormat="1" ht="24.15" customHeight="1">
      <c r="A155" s="34"/>
      <c r="B155" s="35"/>
      <c r="C155" s="187" t="s">
        <v>185</v>
      </c>
      <c r="D155" s="187" t="s">
        <v>130</v>
      </c>
      <c r="E155" s="188" t="s">
        <v>343</v>
      </c>
      <c r="F155" s="189" t="s">
        <v>344</v>
      </c>
      <c r="G155" s="190" t="s">
        <v>133</v>
      </c>
      <c r="H155" s="191">
        <v>8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38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0.024</v>
      </c>
      <c r="T155" s="198">
        <f>S155*H155</f>
        <v>0.192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134</v>
      </c>
      <c r="AT155" s="199" t="s">
        <v>130</v>
      </c>
      <c r="AU155" s="199" t="s">
        <v>135</v>
      </c>
      <c r="AY155" s="17" t="s">
        <v>127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135</v>
      </c>
      <c r="BK155" s="200">
        <f>ROUND(I155*H155,2)</f>
        <v>0</v>
      </c>
      <c r="BL155" s="17" t="s">
        <v>134</v>
      </c>
      <c r="BM155" s="199" t="s">
        <v>613</v>
      </c>
    </row>
    <row r="156" spans="2:51" s="14" customFormat="1" ht="12">
      <c r="B156" s="212"/>
      <c r="C156" s="213"/>
      <c r="D156" s="203" t="s">
        <v>137</v>
      </c>
      <c r="E156" s="214" t="s">
        <v>1</v>
      </c>
      <c r="F156" s="215" t="s">
        <v>346</v>
      </c>
      <c r="G156" s="213"/>
      <c r="H156" s="216">
        <v>8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137</v>
      </c>
      <c r="AU156" s="222" t="s">
        <v>135</v>
      </c>
      <c r="AV156" s="14" t="s">
        <v>135</v>
      </c>
      <c r="AW156" s="14" t="s">
        <v>30</v>
      </c>
      <c r="AX156" s="14" t="s">
        <v>80</v>
      </c>
      <c r="AY156" s="222" t="s">
        <v>127</v>
      </c>
    </row>
    <row r="157" spans="1:65" s="2" customFormat="1" ht="24.15" customHeight="1">
      <c r="A157" s="34"/>
      <c r="B157" s="35"/>
      <c r="C157" s="187" t="s">
        <v>214</v>
      </c>
      <c r="D157" s="187" t="s">
        <v>130</v>
      </c>
      <c r="E157" s="188" t="s">
        <v>397</v>
      </c>
      <c r="F157" s="189" t="s">
        <v>398</v>
      </c>
      <c r="G157" s="190" t="s">
        <v>152</v>
      </c>
      <c r="H157" s="191">
        <v>0.022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38</v>
      </c>
      <c r="O157" s="7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185</v>
      </c>
      <c r="AT157" s="199" t="s">
        <v>130</v>
      </c>
      <c r="AU157" s="199" t="s">
        <v>135</v>
      </c>
      <c r="AY157" s="17" t="s">
        <v>127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135</v>
      </c>
      <c r="BK157" s="200">
        <f>ROUND(I157*H157,2)</f>
        <v>0</v>
      </c>
      <c r="BL157" s="17" t="s">
        <v>185</v>
      </c>
      <c r="BM157" s="199" t="s">
        <v>614</v>
      </c>
    </row>
    <row r="158" spans="1:65" s="2" customFormat="1" ht="24.15" customHeight="1">
      <c r="A158" s="34"/>
      <c r="B158" s="35"/>
      <c r="C158" s="187" t="s">
        <v>218</v>
      </c>
      <c r="D158" s="187" t="s">
        <v>130</v>
      </c>
      <c r="E158" s="188" t="s">
        <v>401</v>
      </c>
      <c r="F158" s="189" t="s">
        <v>402</v>
      </c>
      <c r="G158" s="190" t="s">
        <v>152</v>
      </c>
      <c r="H158" s="191">
        <v>0.022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38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185</v>
      </c>
      <c r="AT158" s="199" t="s">
        <v>130</v>
      </c>
      <c r="AU158" s="199" t="s">
        <v>135</v>
      </c>
      <c r="AY158" s="17" t="s">
        <v>127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135</v>
      </c>
      <c r="BK158" s="200">
        <f>ROUND(I158*H158,2)</f>
        <v>0</v>
      </c>
      <c r="BL158" s="17" t="s">
        <v>185</v>
      </c>
      <c r="BM158" s="199" t="s">
        <v>615</v>
      </c>
    </row>
    <row r="159" spans="2:63" s="12" customFormat="1" ht="22.95" customHeight="1">
      <c r="B159" s="171"/>
      <c r="C159" s="172"/>
      <c r="D159" s="173" t="s">
        <v>71</v>
      </c>
      <c r="E159" s="185" t="s">
        <v>474</v>
      </c>
      <c r="F159" s="185" t="s">
        <v>475</v>
      </c>
      <c r="G159" s="172"/>
      <c r="H159" s="172"/>
      <c r="I159" s="175"/>
      <c r="J159" s="186">
        <f>BK159</f>
        <v>0</v>
      </c>
      <c r="K159" s="172"/>
      <c r="L159" s="177"/>
      <c r="M159" s="178"/>
      <c r="N159" s="179"/>
      <c r="O159" s="179"/>
      <c r="P159" s="180">
        <f>SUM(P160:P168)</f>
        <v>0</v>
      </c>
      <c r="Q159" s="179"/>
      <c r="R159" s="180">
        <f>SUM(R160:R168)</f>
        <v>0.00153155</v>
      </c>
      <c r="S159" s="179"/>
      <c r="T159" s="181">
        <f>SUM(T160:T168)</f>
        <v>0</v>
      </c>
      <c r="AR159" s="182" t="s">
        <v>135</v>
      </c>
      <c r="AT159" s="183" t="s">
        <v>71</v>
      </c>
      <c r="AU159" s="183" t="s">
        <v>80</v>
      </c>
      <c r="AY159" s="182" t="s">
        <v>127</v>
      </c>
      <c r="BK159" s="184">
        <f>SUM(BK160:BK168)</f>
        <v>0</v>
      </c>
    </row>
    <row r="160" spans="1:65" s="2" customFormat="1" ht="16.5" customHeight="1">
      <c r="A160" s="34"/>
      <c r="B160" s="35"/>
      <c r="C160" s="187" t="s">
        <v>222</v>
      </c>
      <c r="D160" s="187" t="s">
        <v>130</v>
      </c>
      <c r="E160" s="188" t="s">
        <v>477</v>
      </c>
      <c r="F160" s="189" t="s">
        <v>478</v>
      </c>
      <c r="G160" s="190" t="s">
        <v>384</v>
      </c>
      <c r="H160" s="191">
        <v>20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38</v>
      </c>
      <c r="O160" s="71"/>
      <c r="P160" s="197">
        <f>O160*H160</f>
        <v>0</v>
      </c>
      <c r="Q160" s="197">
        <v>3E-05</v>
      </c>
      <c r="R160" s="197">
        <f>Q160*H160</f>
        <v>0.0006000000000000001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185</v>
      </c>
      <c r="AT160" s="199" t="s">
        <v>130</v>
      </c>
      <c r="AU160" s="199" t="s">
        <v>135</v>
      </c>
      <c r="AY160" s="17" t="s">
        <v>127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135</v>
      </c>
      <c r="BK160" s="200">
        <f>ROUND(I160*H160,2)</f>
        <v>0</v>
      </c>
      <c r="BL160" s="17" t="s">
        <v>185</v>
      </c>
      <c r="BM160" s="199" t="s">
        <v>616</v>
      </c>
    </row>
    <row r="161" spans="1:65" s="2" customFormat="1" ht="24.15" customHeight="1">
      <c r="A161" s="34"/>
      <c r="B161" s="35"/>
      <c r="C161" s="187" t="s">
        <v>85</v>
      </c>
      <c r="D161" s="187" t="s">
        <v>130</v>
      </c>
      <c r="E161" s="188" t="s">
        <v>481</v>
      </c>
      <c r="F161" s="189" t="s">
        <v>482</v>
      </c>
      <c r="G161" s="190" t="s">
        <v>144</v>
      </c>
      <c r="H161" s="191">
        <v>18.631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38</v>
      </c>
      <c r="O161" s="71"/>
      <c r="P161" s="197">
        <f>O161*H161</f>
        <v>0</v>
      </c>
      <c r="Q161" s="197">
        <v>5E-05</v>
      </c>
      <c r="R161" s="197">
        <f>Q161*H161</f>
        <v>0.0009315500000000001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185</v>
      </c>
      <c r="AT161" s="199" t="s">
        <v>130</v>
      </c>
      <c r="AU161" s="199" t="s">
        <v>135</v>
      </c>
      <c r="AY161" s="17" t="s">
        <v>127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135</v>
      </c>
      <c r="BK161" s="200">
        <f>ROUND(I161*H161,2)</f>
        <v>0</v>
      </c>
      <c r="BL161" s="17" t="s">
        <v>185</v>
      </c>
      <c r="BM161" s="199" t="s">
        <v>617</v>
      </c>
    </row>
    <row r="162" spans="2:51" s="13" customFormat="1" ht="12">
      <c r="B162" s="201"/>
      <c r="C162" s="202"/>
      <c r="D162" s="203" t="s">
        <v>137</v>
      </c>
      <c r="E162" s="204" t="s">
        <v>1</v>
      </c>
      <c r="F162" s="205" t="s">
        <v>238</v>
      </c>
      <c r="G162" s="202"/>
      <c r="H162" s="204" t="s">
        <v>1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137</v>
      </c>
      <c r="AU162" s="211" t="s">
        <v>135</v>
      </c>
      <c r="AV162" s="13" t="s">
        <v>80</v>
      </c>
      <c r="AW162" s="13" t="s">
        <v>30</v>
      </c>
      <c r="AX162" s="13" t="s">
        <v>72</v>
      </c>
      <c r="AY162" s="211" t="s">
        <v>127</v>
      </c>
    </row>
    <row r="163" spans="2:51" s="14" customFormat="1" ht="12">
      <c r="B163" s="212"/>
      <c r="C163" s="213"/>
      <c r="D163" s="203" t="s">
        <v>137</v>
      </c>
      <c r="E163" s="214" t="s">
        <v>1</v>
      </c>
      <c r="F163" s="215" t="s">
        <v>484</v>
      </c>
      <c r="G163" s="213"/>
      <c r="H163" s="216">
        <v>16.621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137</v>
      </c>
      <c r="AU163" s="222" t="s">
        <v>135</v>
      </c>
      <c r="AV163" s="14" t="s">
        <v>135</v>
      </c>
      <c r="AW163" s="14" t="s">
        <v>30</v>
      </c>
      <c r="AX163" s="14" t="s">
        <v>72</v>
      </c>
      <c r="AY163" s="222" t="s">
        <v>127</v>
      </c>
    </row>
    <row r="164" spans="2:51" s="13" customFormat="1" ht="12">
      <c r="B164" s="201"/>
      <c r="C164" s="202"/>
      <c r="D164" s="203" t="s">
        <v>137</v>
      </c>
      <c r="E164" s="204" t="s">
        <v>1</v>
      </c>
      <c r="F164" s="205" t="s">
        <v>237</v>
      </c>
      <c r="G164" s="202"/>
      <c r="H164" s="204" t="s">
        <v>1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137</v>
      </c>
      <c r="AU164" s="211" t="s">
        <v>135</v>
      </c>
      <c r="AV164" s="13" t="s">
        <v>80</v>
      </c>
      <c r="AW164" s="13" t="s">
        <v>30</v>
      </c>
      <c r="AX164" s="13" t="s">
        <v>72</v>
      </c>
      <c r="AY164" s="211" t="s">
        <v>127</v>
      </c>
    </row>
    <row r="165" spans="2:51" s="14" customFormat="1" ht="12">
      <c r="B165" s="212"/>
      <c r="C165" s="213"/>
      <c r="D165" s="203" t="s">
        <v>137</v>
      </c>
      <c r="E165" s="214" t="s">
        <v>1</v>
      </c>
      <c r="F165" s="215" t="s">
        <v>485</v>
      </c>
      <c r="G165" s="213"/>
      <c r="H165" s="216">
        <v>2.01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137</v>
      </c>
      <c r="AU165" s="222" t="s">
        <v>135</v>
      </c>
      <c r="AV165" s="14" t="s">
        <v>135</v>
      </c>
      <c r="AW165" s="14" t="s">
        <v>30</v>
      </c>
      <c r="AX165" s="14" t="s">
        <v>72</v>
      </c>
      <c r="AY165" s="222" t="s">
        <v>127</v>
      </c>
    </row>
    <row r="166" spans="2:51" s="15" customFormat="1" ht="12">
      <c r="B166" s="234"/>
      <c r="C166" s="235"/>
      <c r="D166" s="203" t="s">
        <v>137</v>
      </c>
      <c r="E166" s="236" t="s">
        <v>1</v>
      </c>
      <c r="F166" s="237" t="s">
        <v>239</v>
      </c>
      <c r="G166" s="235"/>
      <c r="H166" s="238">
        <v>18.631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137</v>
      </c>
      <c r="AU166" s="244" t="s">
        <v>135</v>
      </c>
      <c r="AV166" s="15" t="s">
        <v>134</v>
      </c>
      <c r="AW166" s="15" t="s">
        <v>30</v>
      </c>
      <c r="AX166" s="15" t="s">
        <v>80</v>
      </c>
      <c r="AY166" s="244" t="s">
        <v>127</v>
      </c>
    </row>
    <row r="167" spans="1:65" s="2" customFormat="1" ht="24.15" customHeight="1">
      <c r="A167" s="34"/>
      <c r="B167" s="35"/>
      <c r="C167" s="187" t="s">
        <v>7</v>
      </c>
      <c r="D167" s="187" t="s">
        <v>130</v>
      </c>
      <c r="E167" s="188" t="s">
        <v>487</v>
      </c>
      <c r="F167" s="189" t="s">
        <v>488</v>
      </c>
      <c r="G167" s="190" t="s">
        <v>152</v>
      </c>
      <c r="H167" s="191">
        <v>0.002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38</v>
      </c>
      <c r="O167" s="7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185</v>
      </c>
      <c r="AT167" s="199" t="s">
        <v>130</v>
      </c>
      <c r="AU167" s="199" t="s">
        <v>135</v>
      </c>
      <c r="AY167" s="17" t="s">
        <v>127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135</v>
      </c>
      <c r="BK167" s="200">
        <f>ROUND(I167*H167,2)</f>
        <v>0</v>
      </c>
      <c r="BL167" s="17" t="s">
        <v>185</v>
      </c>
      <c r="BM167" s="199" t="s">
        <v>618</v>
      </c>
    </row>
    <row r="168" spans="1:65" s="2" customFormat="1" ht="24.15" customHeight="1">
      <c r="A168" s="34"/>
      <c r="B168" s="35"/>
      <c r="C168" s="187" t="s">
        <v>233</v>
      </c>
      <c r="D168" s="187" t="s">
        <v>130</v>
      </c>
      <c r="E168" s="188" t="s">
        <v>491</v>
      </c>
      <c r="F168" s="189" t="s">
        <v>492</v>
      </c>
      <c r="G168" s="190" t="s">
        <v>152</v>
      </c>
      <c r="H168" s="191">
        <v>0.002</v>
      </c>
      <c r="I168" s="192"/>
      <c r="J168" s="193">
        <f>ROUND(I168*H168,2)</f>
        <v>0</v>
      </c>
      <c r="K168" s="194"/>
      <c r="L168" s="39"/>
      <c r="M168" s="195" t="s">
        <v>1</v>
      </c>
      <c r="N168" s="196" t="s">
        <v>38</v>
      </c>
      <c r="O168" s="71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185</v>
      </c>
      <c r="AT168" s="199" t="s">
        <v>130</v>
      </c>
      <c r="AU168" s="199" t="s">
        <v>135</v>
      </c>
      <c r="AY168" s="17" t="s">
        <v>127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135</v>
      </c>
      <c r="BK168" s="200">
        <f>ROUND(I168*H168,2)</f>
        <v>0</v>
      </c>
      <c r="BL168" s="17" t="s">
        <v>185</v>
      </c>
      <c r="BM168" s="199" t="s">
        <v>619</v>
      </c>
    </row>
    <row r="169" spans="2:63" s="12" customFormat="1" ht="22.95" customHeight="1">
      <c r="B169" s="171"/>
      <c r="C169" s="172"/>
      <c r="D169" s="173" t="s">
        <v>71</v>
      </c>
      <c r="E169" s="185" t="s">
        <v>494</v>
      </c>
      <c r="F169" s="185" t="s">
        <v>495</v>
      </c>
      <c r="G169" s="172"/>
      <c r="H169" s="172"/>
      <c r="I169" s="175"/>
      <c r="J169" s="186">
        <f>BK169</f>
        <v>0</v>
      </c>
      <c r="K169" s="172"/>
      <c r="L169" s="177"/>
      <c r="M169" s="178"/>
      <c r="N169" s="179"/>
      <c r="O169" s="179"/>
      <c r="P169" s="180">
        <f>SUM(P170:P195)</f>
        <v>0</v>
      </c>
      <c r="Q169" s="179"/>
      <c r="R169" s="180">
        <f>SUM(R170:R195)</f>
        <v>0.0026574000000000003</v>
      </c>
      <c r="S169" s="179"/>
      <c r="T169" s="181">
        <f>SUM(T170:T195)</f>
        <v>0</v>
      </c>
      <c r="AR169" s="182" t="s">
        <v>135</v>
      </c>
      <c r="AT169" s="183" t="s">
        <v>71</v>
      </c>
      <c r="AU169" s="183" t="s">
        <v>80</v>
      </c>
      <c r="AY169" s="182" t="s">
        <v>127</v>
      </c>
      <c r="BK169" s="184">
        <f>SUM(BK170:BK195)</f>
        <v>0</v>
      </c>
    </row>
    <row r="170" spans="1:65" s="2" customFormat="1" ht="16.5" customHeight="1">
      <c r="A170" s="34"/>
      <c r="B170" s="35"/>
      <c r="C170" s="187" t="s">
        <v>240</v>
      </c>
      <c r="D170" s="187" t="s">
        <v>130</v>
      </c>
      <c r="E170" s="188" t="s">
        <v>515</v>
      </c>
      <c r="F170" s="189" t="s">
        <v>516</v>
      </c>
      <c r="G170" s="190" t="s">
        <v>144</v>
      </c>
      <c r="H170" s="191">
        <v>6.18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38</v>
      </c>
      <c r="O170" s="71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185</v>
      </c>
      <c r="AT170" s="199" t="s">
        <v>130</v>
      </c>
      <c r="AU170" s="199" t="s">
        <v>135</v>
      </c>
      <c r="AY170" s="17" t="s">
        <v>127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135</v>
      </c>
      <c r="BK170" s="200">
        <f>ROUND(I170*H170,2)</f>
        <v>0</v>
      </c>
      <c r="BL170" s="17" t="s">
        <v>185</v>
      </c>
      <c r="BM170" s="199" t="s">
        <v>620</v>
      </c>
    </row>
    <row r="171" spans="2:51" s="13" customFormat="1" ht="12">
      <c r="B171" s="201"/>
      <c r="C171" s="202"/>
      <c r="D171" s="203" t="s">
        <v>137</v>
      </c>
      <c r="E171" s="204" t="s">
        <v>1</v>
      </c>
      <c r="F171" s="205" t="s">
        <v>518</v>
      </c>
      <c r="G171" s="202"/>
      <c r="H171" s="204" t="s">
        <v>1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137</v>
      </c>
      <c r="AU171" s="211" t="s">
        <v>135</v>
      </c>
      <c r="AV171" s="13" t="s">
        <v>80</v>
      </c>
      <c r="AW171" s="13" t="s">
        <v>30</v>
      </c>
      <c r="AX171" s="13" t="s">
        <v>72</v>
      </c>
      <c r="AY171" s="211" t="s">
        <v>127</v>
      </c>
    </row>
    <row r="172" spans="2:51" s="13" customFormat="1" ht="12">
      <c r="B172" s="201"/>
      <c r="C172" s="202"/>
      <c r="D172" s="203" t="s">
        <v>137</v>
      </c>
      <c r="E172" s="204" t="s">
        <v>1</v>
      </c>
      <c r="F172" s="205" t="s">
        <v>238</v>
      </c>
      <c r="G172" s="202"/>
      <c r="H172" s="204" t="s">
        <v>1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137</v>
      </c>
      <c r="AU172" s="211" t="s">
        <v>135</v>
      </c>
      <c r="AV172" s="13" t="s">
        <v>80</v>
      </c>
      <c r="AW172" s="13" t="s">
        <v>30</v>
      </c>
      <c r="AX172" s="13" t="s">
        <v>72</v>
      </c>
      <c r="AY172" s="211" t="s">
        <v>127</v>
      </c>
    </row>
    <row r="173" spans="2:51" s="14" customFormat="1" ht="12">
      <c r="B173" s="212"/>
      <c r="C173" s="213"/>
      <c r="D173" s="203" t="s">
        <v>137</v>
      </c>
      <c r="E173" s="214" t="s">
        <v>1</v>
      </c>
      <c r="F173" s="215" t="s">
        <v>519</v>
      </c>
      <c r="G173" s="213"/>
      <c r="H173" s="216">
        <v>1.5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137</v>
      </c>
      <c r="AU173" s="222" t="s">
        <v>135</v>
      </c>
      <c r="AV173" s="14" t="s">
        <v>135</v>
      </c>
      <c r="AW173" s="14" t="s">
        <v>30</v>
      </c>
      <c r="AX173" s="14" t="s">
        <v>72</v>
      </c>
      <c r="AY173" s="222" t="s">
        <v>127</v>
      </c>
    </row>
    <row r="174" spans="2:51" s="13" customFormat="1" ht="12">
      <c r="B174" s="201"/>
      <c r="C174" s="202"/>
      <c r="D174" s="203" t="s">
        <v>137</v>
      </c>
      <c r="E174" s="204" t="s">
        <v>1</v>
      </c>
      <c r="F174" s="205" t="s">
        <v>312</v>
      </c>
      <c r="G174" s="202"/>
      <c r="H174" s="204" t="s">
        <v>1</v>
      </c>
      <c r="I174" s="206"/>
      <c r="J174" s="202"/>
      <c r="K174" s="202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137</v>
      </c>
      <c r="AU174" s="211" t="s">
        <v>135</v>
      </c>
      <c r="AV174" s="13" t="s">
        <v>80</v>
      </c>
      <c r="AW174" s="13" t="s">
        <v>30</v>
      </c>
      <c r="AX174" s="13" t="s">
        <v>72</v>
      </c>
      <c r="AY174" s="211" t="s">
        <v>127</v>
      </c>
    </row>
    <row r="175" spans="2:51" s="14" customFormat="1" ht="12">
      <c r="B175" s="212"/>
      <c r="C175" s="213"/>
      <c r="D175" s="203" t="s">
        <v>137</v>
      </c>
      <c r="E175" s="214" t="s">
        <v>1</v>
      </c>
      <c r="F175" s="215" t="s">
        <v>520</v>
      </c>
      <c r="G175" s="213"/>
      <c r="H175" s="216">
        <v>1.56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137</v>
      </c>
      <c r="AU175" s="222" t="s">
        <v>135</v>
      </c>
      <c r="AV175" s="14" t="s">
        <v>135</v>
      </c>
      <c r="AW175" s="14" t="s">
        <v>30</v>
      </c>
      <c r="AX175" s="14" t="s">
        <v>72</v>
      </c>
      <c r="AY175" s="222" t="s">
        <v>127</v>
      </c>
    </row>
    <row r="176" spans="2:51" s="13" customFormat="1" ht="12">
      <c r="B176" s="201"/>
      <c r="C176" s="202"/>
      <c r="D176" s="203" t="s">
        <v>137</v>
      </c>
      <c r="E176" s="204" t="s">
        <v>1</v>
      </c>
      <c r="F176" s="205" t="s">
        <v>237</v>
      </c>
      <c r="G176" s="202"/>
      <c r="H176" s="204" t="s">
        <v>1</v>
      </c>
      <c r="I176" s="206"/>
      <c r="J176" s="202"/>
      <c r="K176" s="202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137</v>
      </c>
      <c r="AU176" s="211" t="s">
        <v>135</v>
      </c>
      <c r="AV176" s="13" t="s">
        <v>80</v>
      </c>
      <c r="AW176" s="13" t="s">
        <v>30</v>
      </c>
      <c r="AX176" s="13" t="s">
        <v>72</v>
      </c>
      <c r="AY176" s="211" t="s">
        <v>127</v>
      </c>
    </row>
    <row r="177" spans="2:51" s="14" customFormat="1" ht="12">
      <c r="B177" s="212"/>
      <c r="C177" s="213"/>
      <c r="D177" s="203" t="s">
        <v>137</v>
      </c>
      <c r="E177" s="214" t="s">
        <v>1</v>
      </c>
      <c r="F177" s="215" t="s">
        <v>520</v>
      </c>
      <c r="G177" s="213"/>
      <c r="H177" s="216">
        <v>1.56</v>
      </c>
      <c r="I177" s="217"/>
      <c r="J177" s="213"/>
      <c r="K177" s="213"/>
      <c r="L177" s="218"/>
      <c r="M177" s="219"/>
      <c r="N177" s="220"/>
      <c r="O177" s="220"/>
      <c r="P177" s="220"/>
      <c r="Q177" s="220"/>
      <c r="R177" s="220"/>
      <c r="S177" s="220"/>
      <c r="T177" s="221"/>
      <c r="AT177" s="222" t="s">
        <v>137</v>
      </c>
      <c r="AU177" s="222" t="s">
        <v>135</v>
      </c>
      <c r="AV177" s="14" t="s">
        <v>135</v>
      </c>
      <c r="AW177" s="14" t="s">
        <v>30</v>
      </c>
      <c r="AX177" s="14" t="s">
        <v>72</v>
      </c>
      <c r="AY177" s="222" t="s">
        <v>127</v>
      </c>
    </row>
    <row r="178" spans="2:51" s="13" customFormat="1" ht="12">
      <c r="B178" s="201"/>
      <c r="C178" s="202"/>
      <c r="D178" s="203" t="s">
        <v>137</v>
      </c>
      <c r="E178" s="204" t="s">
        <v>1</v>
      </c>
      <c r="F178" s="205" t="s">
        <v>521</v>
      </c>
      <c r="G178" s="202"/>
      <c r="H178" s="204" t="s">
        <v>1</v>
      </c>
      <c r="I178" s="206"/>
      <c r="J178" s="202"/>
      <c r="K178" s="202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137</v>
      </c>
      <c r="AU178" s="211" t="s">
        <v>135</v>
      </c>
      <c r="AV178" s="13" t="s">
        <v>80</v>
      </c>
      <c r="AW178" s="13" t="s">
        <v>30</v>
      </c>
      <c r="AX178" s="13" t="s">
        <v>72</v>
      </c>
      <c r="AY178" s="211" t="s">
        <v>127</v>
      </c>
    </row>
    <row r="179" spans="2:51" s="14" customFormat="1" ht="12">
      <c r="B179" s="212"/>
      <c r="C179" s="213"/>
      <c r="D179" s="203" t="s">
        <v>137</v>
      </c>
      <c r="E179" s="214" t="s">
        <v>1</v>
      </c>
      <c r="F179" s="215" t="s">
        <v>520</v>
      </c>
      <c r="G179" s="213"/>
      <c r="H179" s="216">
        <v>1.56</v>
      </c>
      <c r="I179" s="217"/>
      <c r="J179" s="213"/>
      <c r="K179" s="213"/>
      <c r="L179" s="218"/>
      <c r="M179" s="219"/>
      <c r="N179" s="220"/>
      <c r="O179" s="220"/>
      <c r="P179" s="220"/>
      <c r="Q179" s="220"/>
      <c r="R179" s="220"/>
      <c r="S179" s="220"/>
      <c r="T179" s="221"/>
      <c r="AT179" s="222" t="s">
        <v>137</v>
      </c>
      <c r="AU179" s="222" t="s">
        <v>135</v>
      </c>
      <c r="AV179" s="14" t="s">
        <v>135</v>
      </c>
      <c r="AW179" s="14" t="s">
        <v>30</v>
      </c>
      <c r="AX179" s="14" t="s">
        <v>72</v>
      </c>
      <c r="AY179" s="222" t="s">
        <v>127</v>
      </c>
    </row>
    <row r="180" spans="2:51" s="15" customFormat="1" ht="12">
      <c r="B180" s="234"/>
      <c r="C180" s="235"/>
      <c r="D180" s="203" t="s">
        <v>137</v>
      </c>
      <c r="E180" s="236" t="s">
        <v>1</v>
      </c>
      <c r="F180" s="237" t="s">
        <v>239</v>
      </c>
      <c r="G180" s="235"/>
      <c r="H180" s="238">
        <v>6.18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AT180" s="244" t="s">
        <v>137</v>
      </c>
      <c r="AU180" s="244" t="s">
        <v>135</v>
      </c>
      <c r="AV180" s="15" t="s">
        <v>134</v>
      </c>
      <c r="AW180" s="15" t="s">
        <v>30</v>
      </c>
      <c r="AX180" s="15" t="s">
        <v>80</v>
      </c>
      <c r="AY180" s="244" t="s">
        <v>127</v>
      </c>
    </row>
    <row r="181" spans="1:65" s="2" customFormat="1" ht="24.15" customHeight="1">
      <c r="A181" s="34"/>
      <c r="B181" s="35"/>
      <c r="C181" s="187" t="s">
        <v>246</v>
      </c>
      <c r="D181" s="187" t="s">
        <v>130</v>
      </c>
      <c r="E181" s="188" t="s">
        <v>523</v>
      </c>
      <c r="F181" s="189" t="s">
        <v>524</v>
      </c>
      <c r="G181" s="190" t="s">
        <v>144</v>
      </c>
      <c r="H181" s="191">
        <v>6.18</v>
      </c>
      <c r="I181" s="192"/>
      <c r="J181" s="193">
        <f>ROUND(I181*H181,2)</f>
        <v>0</v>
      </c>
      <c r="K181" s="194"/>
      <c r="L181" s="39"/>
      <c r="M181" s="195" t="s">
        <v>1</v>
      </c>
      <c r="N181" s="196" t="s">
        <v>38</v>
      </c>
      <c r="O181" s="71"/>
      <c r="P181" s="197">
        <f>O181*H181</f>
        <v>0</v>
      </c>
      <c r="Q181" s="197">
        <v>2E-05</v>
      </c>
      <c r="R181" s="197">
        <f>Q181*H181</f>
        <v>0.0001236</v>
      </c>
      <c r="S181" s="197">
        <v>0</v>
      </c>
      <c r="T181" s="19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185</v>
      </c>
      <c r="AT181" s="199" t="s">
        <v>130</v>
      </c>
      <c r="AU181" s="199" t="s">
        <v>135</v>
      </c>
      <c r="AY181" s="17" t="s">
        <v>127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7" t="s">
        <v>135</v>
      </c>
      <c r="BK181" s="200">
        <f>ROUND(I181*H181,2)</f>
        <v>0</v>
      </c>
      <c r="BL181" s="17" t="s">
        <v>185</v>
      </c>
      <c r="BM181" s="199" t="s">
        <v>621</v>
      </c>
    </row>
    <row r="182" spans="2:51" s="13" customFormat="1" ht="12">
      <c r="B182" s="201"/>
      <c r="C182" s="202"/>
      <c r="D182" s="203" t="s">
        <v>137</v>
      </c>
      <c r="E182" s="204" t="s">
        <v>1</v>
      </c>
      <c r="F182" s="205" t="s">
        <v>518</v>
      </c>
      <c r="G182" s="202"/>
      <c r="H182" s="204" t="s">
        <v>1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137</v>
      </c>
      <c r="AU182" s="211" t="s">
        <v>135</v>
      </c>
      <c r="AV182" s="13" t="s">
        <v>80</v>
      </c>
      <c r="AW182" s="13" t="s">
        <v>30</v>
      </c>
      <c r="AX182" s="13" t="s">
        <v>72</v>
      </c>
      <c r="AY182" s="211" t="s">
        <v>127</v>
      </c>
    </row>
    <row r="183" spans="2:51" s="13" customFormat="1" ht="12">
      <c r="B183" s="201"/>
      <c r="C183" s="202"/>
      <c r="D183" s="203" t="s">
        <v>137</v>
      </c>
      <c r="E183" s="204" t="s">
        <v>1</v>
      </c>
      <c r="F183" s="205" t="s">
        <v>312</v>
      </c>
      <c r="G183" s="202"/>
      <c r="H183" s="204" t="s">
        <v>1</v>
      </c>
      <c r="I183" s="206"/>
      <c r="J183" s="202"/>
      <c r="K183" s="202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137</v>
      </c>
      <c r="AU183" s="211" t="s">
        <v>135</v>
      </c>
      <c r="AV183" s="13" t="s">
        <v>80</v>
      </c>
      <c r="AW183" s="13" t="s">
        <v>30</v>
      </c>
      <c r="AX183" s="13" t="s">
        <v>72</v>
      </c>
      <c r="AY183" s="211" t="s">
        <v>127</v>
      </c>
    </row>
    <row r="184" spans="2:51" s="14" customFormat="1" ht="12">
      <c r="B184" s="212"/>
      <c r="C184" s="213"/>
      <c r="D184" s="203" t="s">
        <v>137</v>
      </c>
      <c r="E184" s="214" t="s">
        <v>1</v>
      </c>
      <c r="F184" s="215" t="s">
        <v>520</v>
      </c>
      <c r="G184" s="213"/>
      <c r="H184" s="216">
        <v>1.56</v>
      </c>
      <c r="I184" s="217"/>
      <c r="J184" s="213"/>
      <c r="K184" s="213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137</v>
      </c>
      <c r="AU184" s="222" t="s">
        <v>135</v>
      </c>
      <c r="AV184" s="14" t="s">
        <v>135</v>
      </c>
      <c r="AW184" s="14" t="s">
        <v>30</v>
      </c>
      <c r="AX184" s="14" t="s">
        <v>72</v>
      </c>
      <c r="AY184" s="222" t="s">
        <v>127</v>
      </c>
    </row>
    <row r="185" spans="2:51" s="13" customFormat="1" ht="12">
      <c r="B185" s="201"/>
      <c r="C185" s="202"/>
      <c r="D185" s="203" t="s">
        <v>137</v>
      </c>
      <c r="E185" s="204" t="s">
        <v>1</v>
      </c>
      <c r="F185" s="205" t="s">
        <v>237</v>
      </c>
      <c r="G185" s="202"/>
      <c r="H185" s="204" t="s">
        <v>1</v>
      </c>
      <c r="I185" s="206"/>
      <c r="J185" s="202"/>
      <c r="K185" s="202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137</v>
      </c>
      <c r="AU185" s="211" t="s">
        <v>135</v>
      </c>
      <c r="AV185" s="13" t="s">
        <v>80</v>
      </c>
      <c r="AW185" s="13" t="s">
        <v>30</v>
      </c>
      <c r="AX185" s="13" t="s">
        <v>72</v>
      </c>
      <c r="AY185" s="211" t="s">
        <v>127</v>
      </c>
    </row>
    <row r="186" spans="2:51" s="14" customFormat="1" ht="12">
      <c r="B186" s="212"/>
      <c r="C186" s="213"/>
      <c r="D186" s="203" t="s">
        <v>137</v>
      </c>
      <c r="E186" s="214" t="s">
        <v>1</v>
      </c>
      <c r="F186" s="215" t="s">
        <v>520</v>
      </c>
      <c r="G186" s="213"/>
      <c r="H186" s="216">
        <v>1.56</v>
      </c>
      <c r="I186" s="217"/>
      <c r="J186" s="213"/>
      <c r="K186" s="213"/>
      <c r="L186" s="218"/>
      <c r="M186" s="219"/>
      <c r="N186" s="220"/>
      <c r="O186" s="220"/>
      <c r="P186" s="220"/>
      <c r="Q186" s="220"/>
      <c r="R186" s="220"/>
      <c r="S186" s="220"/>
      <c r="T186" s="221"/>
      <c r="AT186" s="222" t="s">
        <v>137</v>
      </c>
      <c r="AU186" s="222" t="s">
        <v>135</v>
      </c>
      <c r="AV186" s="14" t="s">
        <v>135</v>
      </c>
      <c r="AW186" s="14" t="s">
        <v>30</v>
      </c>
      <c r="AX186" s="14" t="s">
        <v>72</v>
      </c>
      <c r="AY186" s="222" t="s">
        <v>127</v>
      </c>
    </row>
    <row r="187" spans="2:51" s="13" customFormat="1" ht="12">
      <c r="B187" s="201"/>
      <c r="C187" s="202"/>
      <c r="D187" s="203" t="s">
        <v>137</v>
      </c>
      <c r="E187" s="204" t="s">
        <v>1</v>
      </c>
      <c r="F187" s="205" t="s">
        <v>238</v>
      </c>
      <c r="G187" s="202"/>
      <c r="H187" s="204" t="s">
        <v>1</v>
      </c>
      <c r="I187" s="206"/>
      <c r="J187" s="202"/>
      <c r="K187" s="202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137</v>
      </c>
      <c r="AU187" s="211" t="s">
        <v>135</v>
      </c>
      <c r="AV187" s="13" t="s">
        <v>80</v>
      </c>
      <c r="AW187" s="13" t="s">
        <v>30</v>
      </c>
      <c r="AX187" s="13" t="s">
        <v>72</v>
      </c>
      <c r="AY187" s="211" t="s">
        <v>127</v>
      </c>
    </row>
    <row r="188" spans="2:51" s="14" customFormat="1" ht="12">
      <c r="B188" s="212"/>
      <c r="C188" s="213"/>
      <c r="D188" s="203" t="s">
        <v>137</v>
      </c>
      <c r="E188" s="214" t="s">
        <v>1</v>
      </c>
      <c r="F188" s="215" t="s">
        <v>519</v>
      </c>
      <c r="G188" s="213"/>
      <c r="H188" s="216">
        <v>1.5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137</v>
      </c>
      <c r="AU188" s="222" t="s">
        <v>135</v>
      </c>
      <c r="AV188" s="14" t="s">
        <v>135</v>
      </c>
      <c r="AW188" s="14" t="s">
        <v>30</v>
      </c>
      <c r="AX188" s="14" t="s">
        <v>72</v>
      </c>
      <c r="AY188" s="222" t="s">
        <v>127</v>
      </c>
    </row>
    <row r="189" spans="2:51" s="13" customFormat="1" ht="12">
      <c r="B189" s="201"/>
      <c r="C189" s="202"/>
      <c r="D189" s="203" t="s">
        <v>137</v>
      </c>
      <c r="E189" s="204" t="s">
        <v>1</v>
      </c>
      <c r="F189" s="205" t="s">
        <v>521</v>
      </c>
      <c r="G189" s="202"/>
      <c r="H189" s="204" t="s">
        <v>1</v>
      </c>
      <c r="I189" s="206"/>
      <c r="J189" s="202"/>
      <c r="K189" s="202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137</v>
      </c>
      <c r="AU189" s="211" t="s">
        <v>135</v>
      </c>
      <c r="AV189" s="13" t="s">
        <v>80</v>
      </c>
      <c r="AW189" s="13" t="s">
        <v>30</v>
      </c>
      <c r="AX189" s="13" t="s">
        <v>72</v>
      </c>
      <c r="AY189" s="211" t="s">
        <v>127</v>
      </c>
    </row>
    <row r="190" spans="2:51" s="14" customFormat="1" ht="12">
      <c r="B190" s="212"/>
      <c r="C190" s="213"/>
      <c r="D190" s="203" t="s">
        <v>137</v>
      </c>
      <c r="E190" s="214" t="s">
        <v>1</v>
      </c>
      <c r="F190" s="215" t="s">
        <v>520</v>
      </c>
      <c r="G190" s="213"/>
      <c r="H190" s="216">
        <v>1.56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137</v>
      </c>
      <c r="AU190" s="222" t="s">
        <v>135</v>
      </c>
      <c r="AV190" s="14" t="s">
        <v>135</v>
      </c>
      <c r="AW190" s="14" t="s">
        <v>30</v>
      </c>
      <c r="AX190" s="14" t="s">
        <v>72</v>
      </c>
      <c r="AY190" s="222" t="s">
        <v>127</v>
      </c>
    </row>
    <row r="191" spans="2:51" s="15" customFormat="1" ht="12">
      <c r="B191" s="234"/>
      <c r="C191" s="235"/>
      <c r="D191" s="203" t="s">
        <v>137</v>
      </c>
      <c r="E191" s="236" t="s">
        <v>1</v>
      </c>
      <c r="F191" s="237" t="s">
        <v>239</v>
      </c>
      <c r="G191" s="235"/>
      <c r="H191" s="238">
        <v>6.18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137</v>
      </c>
      <c r="AU191" s="244" t="s">
        <v>135</v>
      </c>
      <c r="AV191" s="15" t="s">
        <v>134</v>
      </c>
      <c r="AW191" s="15" t="s">
        <v>30</v>
      </c>
      <c r="AX191" s="15" t="s">
        <v>80</v>
      </c>
      <c r="AY191" s="244" t="s">
        <v>127</v>
      </c>
    </row>
    <row r="192" spans="1:65" s="2" customFormat="1" ht="24.15" customHeight="1">
      <c r="A192" s="34"/>
      <c r="B192" s="35"/>
      <c r="C192" s="187" t="s">
        <v>250</v>
      </c>
      <c r="D192" s="187" t="s">
        <v>130</v>
      </c>
      <c r="E192" s="188" t="s">
        <v>527</v>
      </c>
      <c r="F192" s="189" t="s">
        <v>528</v>
      </c>
      <c r="G192" s="190" t="s">
        <v>144</v>
      </c>
      <c r="H192" s="191">
        <v>6.18</v>
      </c>
      <c r="I192" s="192"/>
      <c r="J192" s="193">
        <f>ROUND(I192*H192,2)</f>
        <v>0</v>
      </c>
      <c r="K192" s="194"/>
      <c r="L192" s="39"/>
      <c r="M192" s="195" t="s">
        <v>1</v>
      </c>
      <c r="N192" s="196" t="s">
        <v>38</v>
      </c>
      <c r="O192" s="71"/>
      <c r="P192" s="197">
        <f>O192*H192</f>
        <v>0</v>
      </c>
      <c r="Q192" s="197">
        <v>0.00014</v>
      </c>
      <c r="R192" s="197">
        <f>Q192*H192</f>
        <v>0.0008651999999999999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185</v>
      </c>
      <c r="AT192" s="199" t="s">
        <v>130</v>
      </c>
      <c r="AU192" s="199" t="s">
        <v>135</v>
      </c>
      <c r="AY192" s="17" t="s">
        <v>127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135</v>
      </c>
      <c r="BK192" s="200">
        <f>ROUND(I192*H192,2)</f>
        <v>0</v>
      </c>
      <c r="BL192" s="17" t="s">
        <v>185</v>
      </c>
      <c r="BM192" s="199" t="s">
        <v>622</v>
      </c>
    </row>
    <row r="193" spans="1:65" s="2" customFormat="1" ht="24.15" customHeight="1">
      <c r="A193" s="34"/>
      <c r="B193" s="35"/>
      <c r="C193" s="187" t="s">
        <v>254</v>
      </c>
      <c r="D193" s="187" t="s">
        <v>130</v>
      </c>
      <c r="E193" s="188" t="s">
        <v>531</v>
      </c>
      <c r="F193" s="189" t="s">
        <v>532</v>
      </c>
      <c r="G193" s="190" t="s">
        <v>144</v>
      </c>
      <c r="H193" s="191">
        <v>6.18</v>
      </c>
      <c r="I193" s="192"/>
      <c r="J193" s="193">
        <f>ROUND(I193*H193,2)</f>
        <v>0</v>
      </c>
      <c r="K193" s="194"/>
      <c r="L193" s="39"/>
      <c r="M193" s="195" t="s">
        <v>1</v>
      </c>
      <c r="N193" s="196" t="s">
        <v>38</v>
      </c>
      <c r="O193" s="71"/>
      <c r="P193" s="197">
        <f>O193*H193</f>
        <v>0</v>
      </c>
      <c r="Q193" s="197">
        <v>0.00012</v>
      </c>
      <c r="R193" s="197">
        <f>Q193*H193</f>
        <v>0.0007416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185</v>
      </c>
      <c r="AT193" s="199" t="s">
        <v>130</v>
      </c>
      <c r="AU193" s="199" t="s">
        <v>135</v>
      </c>
      <c r="AY193" s="17" t="s">
        <v>127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135</v>
      </c>
      <c r="BK193" s="200">
        <f>ROUND(I193*H193,2)</f>
        <v>0</v>
      </c>
      <c r="BL193" s="17" t="s">
        <v>185</v>
      </c>
      <c r="BM193" s="199" t="s">
        <v>623</v>
      </c>
    </row>
    <row r="194" spans="1:65" s="2" customFormat="1" ht="24.15" customHeight="1">
      <c r="A194" s="34"/>
      <c r="B194" s="35"/>
      <c r="C194" s="187" t="s">
        <v>258</v>
      </c>
      <c r="D194" s="187" t="s">
        <v>130</v>
      </c>
      <c r="E194" s="188" t="s">
        <v>535</v>
      </c>
      <c r="F194" s="189" t="s">
        <v>536</v>
      </c>
      <c r="G194" s="190" t="s">
        <v>144</v>
      </c>
      <c r="H194" s="191">
        <v>6.18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38</v>
      </c>
      <c r="O194" s="71"/>
      <c r="P194" s="197">
        <f>O194*H194</f>
        <v>0</v>
      </c>
      <c r="Q194" s="197">
        <v>0.00012</v>
      </c>
      <c r="R194" s="197">
        <f>Q194*H194</f>
        <v>0.0007416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185</v>
      </c>
      <c r="AT194" s="199" t="s">
        <v>130</v>
      </c>
      <c r="AU194" s="199" t="s">
        <v>135</v>
      </c>
      <c r="AY194" s="17" t="s">
        <v>127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135</v>
      </c>
      <c r="BK194" s="200">
        <f>ROUND(I194*H194,2)</f>
        <v>0</v>
      </c>
      <c r="BL194" s="17" t="s">
        <v>185</v>
      </c>
      <c r="BM194" s="199" t="s">
        <v>624</v>
      </c>
    </row>
    <row r="195" spans="1:65" s="2" customFormat="1" ht="24.15" customHeight="1">
      <c r="A195" s="34"/>
      <c r="B195" s="35"/>
      <c r="C195" s="187" t="s">
        <v>263</v>
      </c>
      <c r="D195" s="187" t="s">
        <v>130</v>
      </c>
      <c r="E195" s="188" t="s">
        <v>539</v>
      </c>
      <c r="F195" s="189" t="s">
        <v>540</v>
      </c>
      <c r="G195" s="190" t="s">
        <v>144</v>
      </c>
      <c r="H195" s="191">
        <v>6.18</v>
      </c>
      <c r="I195" s="192"/>
      <c r="J195" s="193">
        <f>ROUND(I195*H195,2)</f>
        <v>0</v>
      </c>
      <c r="K195" s="194"/>
      <c r="L195" s="39"/>
      <c r="M195" s="195" t="s">
        <v>1</v>
      </c>
      <c r="N195" s="196" t="s">
        <v>38</v>
      </c>
      <c r="O195" s="71"/>
      <c r="P195" s="197">
        <f>O195*H195</f>
        <v>0</v>
      </c>
      <c r="Q195" s="197">
        <v>3E-05</v>
      </c>
      <c r="R195" s="197">
        <f>Q195*H195</f>
        <v>0.0001854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185</v>
      </c>
      <c r="AT195" s="199" t="s">
        <v>130</v>
      </c>
      <c r="AU195" s="199" t="s">
        <v>135</v>
      </c>
      <c r="AY195" s="17" t="s">
        <v>127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135</v>
      </c>
      <c r="BK195" s="200">
        <f>ROUND(I195*H195,2)</f>
        <v>0</v>
      </c>
      <c r="BL195" s="17" t="s">
        <v>185</v>
      </c>
      <c r="BM195" s="199" t="s">
        <v>625</v>
      </c>
    </row>
    <row r="196" spans="2:63" s="12" customFormat="1" ht="22.95" customHeight="1">
      <c r="B196" s="171"/>
      <c r="C196" s="172"/>
      <c r="D196" s="173" t="s">
        <v>71</v>
      </c>
      <c r="E196" s="185" t="s">
        <v>542</v>
      </c>
      <c r="F196" s="185" t="s">
        <v>543</v>
      </c>
      <c r="G196" s="172"/>
      <c r="H196" s="172"/>
      <c r="I196" s="175"/>
      <c r="J196" s="186">
        <f>BK196</f>
        <v>0</v>
      </c>
      <c r="K196" s="172"/>
      <c r="L196" s="177"/>
      <c r="M196" s="178"/>
      <c r="N196" s="179"/>
      <c r="O196" s="179"/>
      <c r="P196" s="180">
        <f>SUM(P197:P236)</f>
        <v>0</v>
      </c>
      <c r="Q196" s="179"/>
      <c r="R196" s="180">
        <f>SUM(R197:R236)</f>
        <v>0.06495466</v>
      </c>
      <c r="S196" s="179"/>
      <c r="T196" s="181">
        <f>SUM(T197:T236)</f>
        <v>0</v>
      </c>
      <c r="AR196" s="182" t="s">
        <v>135</v>
      </c>
      <c r="AT196" s="183" t="s">
        <v>71</v>
      </c>
      <c r="AU196" s="183" t="s">
        <v>80</v>
      </c>
      <c r="AY196" s="182" t="s">
        <v>127</v>
      </c>
      <c r="BK196" s="184">
        <f>SUM(BK197:BK236)</f>
        <v>0</v>
      </c>
    </row>
    <row r="197" spans="1:65" s="2" customFormat="1" ht="24.15" customHeight="1">
      <c r="A197" s="34"/>
      <c r="B197" s="35"/>
      <c r="C197" s="187" t="s">
        <v>269</v>
      </c>
      <c r="D197" s="187" t="s">
        <v>130</v>
      </c>
      <c r="E197" s="188" t="s">
        <v>545</v>
      </c>
      <c r="F197" s="189" t="s">
        <v>546</v>
      </c>
      <c r="G197" s="190" t="s">
        <v>144</v>
      </c>
      <c r="H197" s="191">
        <v>140.771</v>
      </c>
      <c r="I197" s="192"/>
      <c r="J197" s="193">
        <f>ROUND(I197*H197,2)</f>
        <v>0</v>
      </c>
      <c r="K197" s="194"/>
      <c r="L197" s="39"/>
      <c r="M197" s="195" t="s">
        <v>1</v>
      </c>
      <c r="N197" s="196" t="s">
        <v>38</v>
      </c>
      <c r="O197" s="71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185</v>
      </c>
      <c r="AT197" s="199" t="s">
        <v>130</v>
      </c>
      <c r="AU197" s="199" t="s">
        <v>135</v>
      </c>
      <c r="AY197" s="17" t="s">
        <v>127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135</v>
      </c>
      <c r="BK197" s="200">
        <f>ROUND(I197*H197,2)</f>
        <v>0</v>
      </c>
      <c r="BL197" s="17" t="s">
        <v>185</v>
      </c>
      <c r="BM197" s="199" t="s">
        <v>626</v>
      </c>
    </row>
    <row r="198" spans="1:65" s="2" customFormat="1" ht="24.15" customHeight="1">
      <c r="A198" s="34"/>
      <c r="B198" s="35"/>
      <c r="C198" s="187" t="s">
        <v>273</v>
      </c>
      <c r="D198" s="187" t="s">
        <v>130</v>
      </c>
      <c r="E198" s="188" t="s">
        <v>549</v>
      </c>
      <c r="F198" s="189" t="s">
        <v>550</v>
      </c>
      <c r="G198" s="190" t="s">
        <v>384</v>
      </c>
      <c r="H198" s="191">
        <v>20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38</v>
      </c>
      <c r="O198" s="71"/>
      <c r="P198" s="197">
        <f>O198*H198</f>
        <v>0</v>
      </c>
      <c r="Q198" s="197">
        <v>1E-05</v>
      </c>
      <c r="R198" s="197">
        <f>Q198*H198</f>
        <v>0.0002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185</v>
      </c>
      <c r="AT198" s="199" t="s">
        <v>130</v>
      </c>
      <c r="AU198" s="199" t="s">
        <v>135</v>
      </c>
      <c r="AY198" s="17" t="s">
        <v>127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135</v>
      </c>
      <c r="BK198" s="200">
        <f>ROUND(I198*H198,2)</f>
        <v>0</v>
      </c>
      <c r="BL198" s="17" t="s">
        <v>185</v>
      </c>
      <c r="BM198" s="199" t="s">
        <v>627</v>
      </c>
    </row>
    <row r="199" spans="1:65" s="2" customFormat="1" ht="16.5" customHeight="1">
      <c r="A199" s="34"/>
      <c r="B199" s="35"/>
      <c r="C199" s="187" t="s">
        <v>277</v>
      </c>
      <c r="D199" s="187" t="s">
        <v>130</v>
      </c>
      <c r="E199" s="188" t="s">
        <v>553</v>
      </c>
      <c r="F199" s="189" t="s">
        <v>554</v>
      </c>
      <c r="G199" s="190" t="s">
        <v>144</v>
      </c>
      <c r="H199" s="191">
        <v>39.67</v>
      </c>
      <c r="I199" s="192"/>
      <c r="J199" s="193">
        <f>ROUND(I199*H199,2)</f>
        <v>0</v>
      </c>
      <c r="K199" s="194"/>
      <c r="L199" s="39"/>
      <c r="M199" s="195" t="s">
        <v>1</v>
      </c>
      <c r="N199" s="196" t="s">
        <v>38</v>
      </c>
      <c r="O199" s="71"/>
      <c r="P199" s="197">
        <f>O199*H199</f>
        <v>0</v>
      </c>
      <c r="Q199" s="197">
        <v>0</v>
      </c>
      <c r="R199" s="197">
        <f>Q199*H199</f>
        <v>0</v>
      </c>
      <c r="S199" s="197">
        <v>0</v>
      </c>
      <c r="T199" s="19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185</v>
      </c>
      <c r="AT199" s="199" t="s">
        <v>130</v>
      </c>
      <c r="AU199" s="199" t="s">
        <v>135</v>
      </c>
      <c r="AY199" s="17" t="s">
        <v>127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135</v>
      </c>
      <c r="BK199" s="200">
        <f>ROUND(I199*H199,2)</f>
        <v>0</v>
      </c>
      <c r="BL199" s="17" t="s">
        <v>185</v>
      </c>
      <c r="BM199" s="199" t="s">
        <v>628</v>
      </c>
    </row>
    <row r="200" spans="2:51" s="13" customFormat="1" ht="12">
      <c r="B200" s="201"/>
      <c r="C200" s="202"/>
      <c r="D200" s="203" t="s">
        <v>137</v>
      </c>
      <c r="E200" s="204" t="s">
        <v>1</v>
      </c>
      <c r="F200" s="205" t="s">
        <v>556</v>
      </c>
      <c r="G200" s="202"/>
      <c r="H200" s="204" t="s">
        <v>1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137</v>
      </c>
      <c r="AU200" s="211" t="s">
        <v>135</v>
      </c>
      <c r="AV200" s="13" t="s">
        <v>80</v>
      </c>
      <c r="AW200" s="13" t="s">
        <v>30</v>
      </c>
      <c r="AX200" s="13" t="s">
        <v>72</v>
      </c>
      <c r="AY200" s="211" t="s">
        <v>127</v>
      </c>
    </row>
    <row r="201" spans="2:51" s="13" customFormat="1" ht="30.6">
      <c r="B201" s="201"/>
      <c r="C201" s="202"/>
      <c r="D201" s="203" t="s">
        <v>137</v>
      </c>
      <c r="E201" s="204" t="s">
        <v>1</v>
      </c>
      <c r="F201" s="205" t="s">
        <v>557</v>
      </c>
      <c r="G201" s="202"/>
      <c r="H201" s="204" t="s">
        <v>1</v>
      </c>
      <c r="I201" s="206"/>
      <c r="J201" s="202"/>
      <c r="K201" s="202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137</v>
      </c>
      <c r="AU201" s="211" t="s">
        <v>135</v>
      </c>
      <c r="AV201" s="13" t="s">
        <v>80</v>
      </c>
      <c r="AW201" s="13" t="s">
        <v>30</v>
      </c>
      <c r="AX201" s="13" t="s">
        <v>72</v>
      </c>
      <c r="AY201" s="211" t="s">
        <v>127</v>
      </c>
    </row>
    <row r="202" spans="2:51" s="13" customFormat="1" ht="12">
      <c r="B202" s="201"/>
      <c r="C202" s="202"/>
      <c r="D202" s="203" t="s">
        <v>137</v>
      </c>
      <c r="E202" s="204" t="s">
        <v>1</v>
      </c>
      <c r="F202" s="205" t="s">
        <v>558</v>
      </c>
      <c r="G202" s="202"/>
      <c r="H202" s="204" t="s">
        <v>1</v>
      </c>
      <c r="I202" s="206"/>
      <c r="J202" s="202"/>
      <c r="K202" s="202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137</v>
      </c>
      <c r="AU202" s="211" t="s">
        <v>135</v>
      </c>
      <c r="AV202" s="13" t="s">
        <v>80</v>
      </c>
      <c r="AW202" s="13" t="s">
        <v>30</v>
      </c>
      <c r="AX202" s="13" t="s">
        <v>72</v>
      </c>
      <c r="AY202" s="211" t="s">
        <v>127</v>
      </c>
    </row>
    <row r="203" spans="2:51" s="14" customFormat="1" ht="12">
      <c r="B203" s="212"/>
      <c r="C203" s="213"/>
      <c r="D203" s="203" t="s">
        <v>137</v>
      </c>
      <c r="E203" s="214" t="s">
        <v>1</v>
      </c>
      <c r="F203" s="215" t="s">
        <v>559</v>
      </c>
      <c r="G203" s="213"/>
      <c r="H203" s="216">
        <v>2.16</v>
      </c>
      <c r="I203" s="217"/>
      <c r="J203" s="213"/>
      <c r="K203" s="213"/>
      <c r="L203" s="218"/>
      <c r="M203" s="219"/>
      <c r="N203" s="220"/>
      <c r="O203" s="220"/>
      <c r="P203" s="220"/>
      <c r="Q203" s="220"/>
      <c r="R203" s="220"/>
      <c r="S203" s="220"/>
      <c r="T203" s="221"/>
      <c r="AT203" s="222" t="s">
        <v>137</v>
      </c>
      <c r="AU203" s="222" t="s">
        <v>135</v>
      </c>
      <c r="AV203" s="14" t="s">
        <v>135</v>
      </c>
      <c r="AW203" s="14" t="s">
        <v>30</v>
      </c>
      <c r="AX203" s="14" t="s">
        <v>72</v>
      </c>
      <c r="AY203" s="222" t="s">
        <v>127</v>
      </c>
    </row>
    <row r="204" spans="2:51" s="13" customFormat="1" ht="12">
      <c r="B204" s="201"/>
      <c r="C204" s="202"/>
      <c r="D204" s="203" t="s">
        <v>137</v>
      </c>
      <c r="E204" s="204" t="s">
        <v>1</v>
      </c>
      <c r="F204" s="205" t="s">
        <v>238</v>
      </c>
      <c r="G204" s="202"/>
      <c r="H204" s="204" t="s">
        <v>1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137</v>
      </c>
      <c r="AU204" s="211" t="s">
        <v>135</v>
      </c>
      <c r="AV204" s="13" t="s">
        <v>80</v>
      </c>
      <c r="AW204" s="13" t="s">
        <v>30</v>
      </c>
      <c r="AX204" s="13" t="s">
        <v>72</v>
      </c>
      <c r="AY204" s="211" t="s">
        <v>127</v>
      </c>
    </row>
    <row r="205" spans="2:51" s="14" customFormat="1" ht="12">
      <c r="B205" s="212"/>
      <c r="C205" s="213"/>
      <c r="D205" s="203" t="s">
        <v>137</v>
      </c>
      <c r="E205" s="214" t="s">
        <v>1</v>
      </c>
      <c r="F205" s="215" t="s">
        <v>560</v>
      </c>
      <c r="G205" s="213"/>
      <c r="H205" s="216">
        <v>3.9599999999999995</v>
      </c>
      <c r="I205" s="217"/>
      <c r="J205" s="213"/>
      <c r="K205" s="213"/>
      <c r="L205" s="218"/>
      <c r="M205" s="219"/>
      <c r="N205" s="220"/>
      <c r="O205" s="220"/>
      <c r="P205" s="220"/>
      <c r="Q205" s="220"/>
      <c r="R205" s="220"/>
      <c r="S205" s="220"/>
      <c r="T205" s="221"/>
      <c r="AT205" s="222" t="s">
        <v>137</v>
      </c>
      <c r="AU205" s="222" t="s">
        <v>135</v>
      </c>
      <c r="AV205" s="14" t="s">
        <v>135</v>
      </c>
      <c r="AW205" s="14" t="s">
        <v>30</v>
      </c>
      <c r="AX205" s="14" t="s">
        <v>72</v>
      </c>
      <c r="AY205" s="222" t="s">
        <v>127</v>
      </c>
    </row>
    <row r="206" spans="2:51" s="13" customFormat="1" ht="12">
      <c r="B206" s="201"/>
      <c r="C206" s="202"/>
      <c r="D206" s="203" t="s">
        <v>137</v>
      </c>
      <c r="E206" s="204" t="s">
        <v>1</v>
      </c>
      <c r="F206" s="205" t="s">
        <v>237</v>
      </c>
      <c r="G206" s="202"/>
      <c r="H206" s="204" t="s">
        <v>1</v>
      </c>
      <c r="I206" s="206"/>
      <c r="J206" s="202"/>
      <c r="K206" s="202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137</v>
      </c>
      <c r="AU206" s="211" t="s">
        <v>135</v>
      </c>
      <c r="AV206" s="13" t="s">
        <v>80</v>
      </c>
      <c r="AW206" s="13" t="s">
        <v>30</v>
      </c>
      <c r="AX206" s="13" t="s">
        <v>72</v>
      </c>
      <c r="AY206" s="211" t="s">
        <v>127</v>
      </c>
    </row>
    <row r="207" spans="2:51" s="14" customFormat="1" ht="12">
      <c r="B207" s="212"/>
      <c r="C207" s="213"/>
      <c r="D207" s="203" t="s">
        <v>137</v>
      </c>
      <c r="E207" s="214" t="s">
        <v>1</v>
      </c>
      <c r="F207" s="215" t="s">
        <v>426</v>
      </c>
      <c r="G207" s="213"/>
      <c r="H207" s="216">
        <v>21.725</v>
      </c>
      <c r="I207" s="217"/>
      <c r="J207" s="213"/>
      <c r="K207" s="213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137</v>
      </c>
      <c r="AU207" s="222" t="s">
        <v>135</v>
      </c>
      <c r="AV207" s="14" t="s">
        <v>135</v>
      </c>
      <c r="AW207" s="14" t="s">
        <v>30</v>
      </c>
      <c r="AX207" s="14" t="s">
        <v>72</v>
      </c>
      <c r="AY207" s="222" t="s">
        <v>127</v>
      </c>
    </row>
    <row r="208" spans="2:51" s="13" customFormat="1" ht="12">
      <c r="B208" s="201"/>
      <c r="C208" s="202"/>
      <c r="D208" s="203" t="s">
        <v>137</v>
      </c>
      <c r="E208" s="204" t="s">
        <v>1</v>
      </c>
      <c r="F208" s="205" t="s">
        <v>312</v>
      </c>
      <c r="G208" s="202"/>
      <c r="H208" s="204" t="s">
        <v>1</v>
      </c>
      <c r="I208" s="206"/>
      <c r="J208" s="202"/>
      <c r="K208" s="202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137</v>
      </c>
      <c r="AU208" s="211" t="s">
        <v>135</v>
      </c>
      <c r="AV208" s="13" t="s">
        <v>80</v>
      </c>
      <c r="AW208" s="13" t="s">
        <v>30</v>
      </c>
      <c r="AX208" s="13" t="s">
        <v>72</v>
      </c>
      <c r="AY208" s="211" t="s">
        <v>127</v>
      </c>
    </row>
    <row r="209" spans="2:51" s="14" customFormat="1" ht="12">
      <c r="B209" s="212"/>
      <c r="C209" s="213"/>
      <c r="D209" s="203" t="s">
        <v>137</v>
      </c>
      <c r="E209" s="214" t="s">
        <v>1</v>
      </c>
      <c r="F209" s="215" t="s">
        <v>425</v>
      </c>
      <c r="G209" s="213"/>
      <c r="H209" s="216">
        <v>11.825</v>
      </c>
      <c r="I209" s="217"/>
      <c r="J209" s="213"/>
      <c r="K209" s="213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137</v>
      </c>
      <c r="AU209" s="222" t="s">
        <v>135</v>
      </c>
      <c r="AV209" s="14" t="s">
        <v>135</v>
      </c>
      <c r="AW209" s="14" t="s">
        <v>30</v>
      </c>
      <c r="AX209" s="14" t="s">
        <v>72</v>
      </c>
      <c r="AY209" s="222" t="s">
        <v>127</v>
      </c>
    </row>
    <row r="210" spans="2:51" s="15" customFormat="1" ht="12">
      <c r="B210" s="234"/>
      <c r="C210" s="235"/>
      <c r="D210" s="203" t="s">
        <v>137</v>
      </c>
      <c r="E210" s="236" t="s">
        <v>1</v>
      </c>
      <c r="F210" s="237" t="s">
        <v>239</v>
      </c>
      <c r="G210" s="235"/>
      <c r="H210" s="238">
        <v>39.67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137</v>
      </c>
      <c r="AU210" s="244" t="s">
        <v>135</v>
      </c>
      <c r="AV210" s="15" t="s">
        <v>134</v>
      </c>
      <c r="AW210" s="15" t="s">
        <v>30</v>
      </c>
      <c r="AX210" s="15" t="s">
        <v>80</v>
      </c>
      <c r="AY210" s="244" t="s">
        <v>127</v>
      </c>
    </row>
    <row r="211" spans="1:65" s="2" customFormat="1" ht="16.5" customHeight="1">
      <c r="A211" s="34"/>
      <c r="B211" s="35"/>
      <c r="C211" s="223" t="s">
        <v>206</v>
      </c>
      <c r="D211" s="223" t="s">
        <v>203</v>
      </c>
      <c r="E211" s="224" t="s">
        <v>562</v>
      </c>
      <c r="F211" s="225" t="s">
        <v>563</v>
      </c>
      <c r="G211" s="226" t="s">
        <v>144</v>
      </c>
      <c r="H211" s="227">
        <v>47.604</v>
      </c>
      <c r="I211" s="228"/>
      <c r="J211" s="229">
        <f>ROUND(I211*H211,2)</f>
        <v>0</v>
      </c>
      <c r="K211" s="230"/>
      <c r="L211" s="231"/>
      <c r="M211" s="232" t="s">
        <v>1</v>
      </c>
      <c r="N211" s="233" t="s">
        <v>38</v>
      </c>
      <c r="O211" s="71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206</v>
      </c>
      <c r="AT211" s="199" t="s">
        <v>203</v>
      </c>
      <c r="AU211" s="199" t="s">
        <v>135</v>
      </c>
      <c r="AY211" s="17" t="s">
        <v>127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7" t="s">
        <v>135</v>
      </c>
      <c r="BK211" s="200">
        <f>ROUND(I211*H211,2)</f>
        <v>0</v>
      </c>
      <c r="BL211" s="17" t="s">
        <v>185</v>
      </c>
      <c r="BM211" s="199" t="s">
        <v>629</v>
      </c>
    </row>
    <row r="212" spans="2:51" s="14" customFormat="1" ht="12">
      <c r="B212" s="212"/>
      <c r="C212" s="213"/>
      <c r="D212" s="203" t="s">
        <v>137</v>
      </c>
      <c r="E212" s="213"/>
      <c r="F212" s="215" t="s">
        <v>565</v>
      </c>
      <c r="G212" s="213"/>
      <c r="H212" s="216">
        <v>47.604</v>
      </c>
      <c r="I212" s="217"/>
      <c r="J212" s="213"/>
      <c r="K212" s="213"/>
      <c r="L212" s="218"/>
      <c r="M212" s="219"/>
      <c r="N212" s="220"/>
      <c r="O212" s="220"/>
      <c r="P212" s="220"/>
      <c r="Q212" s="220"/>
      <c r="R212" s="220"/>
      <c r="S212" s="220"/>
      <c r="T212" s="221"/>
      <c r="AT212" s="222" t="s">
        <v>137</v>
      </c>
      <c r="AU212" s="222" t="s">
        <v>135</v>
      </c>
      <c r="AV212" s="14" t="s">
        <v>135</v>
      </c>
      <c r="AW212" s="14" t="s">
        <v>4</v>
      </c>
      <c r="AX212" s="14" t="s">
        <v>80</v>
      </c>
      <c r="AY212" s="222" t="s">
        <v>127</v>
      </c>
    </row>
    <row r="213" spans="1:65" s="2" customFormat="1" ht="24.15" customHeight="1">
      <c r="A213" s="34"/>
      <c r="B213" s="35"/>
      <c r="C213" s="187" t="s">
        <v>284</v>
      </c>
      <c r="D213" s="187" t="s">
        <v>130</v>
      </c>
      <c r="E213" s="188" t="s">
        <v>567</v>
      </c>
      <c r="F213" s="189" t="s">
        <v>568</v>
      </c>
      <c r="G213" s="190" t="s">
        <v>144</v>
      </c>
      <c r="H213" s="191">
        <v>10</v>
      </c>
      <c r="I213" s="192"/>
      <c r="J213" s="193">
        <f>ROUND(I213*H213,2)</f>
        <v>0</v>
      </c>
      <c r="K213" s="194"/>
      <c r="L213" s="39"/>
      <c r="M213" s="195" t="s">
        <v>1</v>
      </c>
      <c r="N213" s="196" t="s">
        <v>38</v>
      </c>
      <c r="O213" s="71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185</v>
      </c>
      <c r="AT213" s="199" t="s">
        <v>130</v>
      </c>
      <c r="AU213" s="199" t="s">
        <v>135</v>
      </c>
      <c r="AY213" s="17" t="s">
        <v>127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135</v>
      </c>
      <c r="BK213" s="200">
        <f>ROUND(I213*H213,2)</f>
        <v>0</v>
      </c>
      <c r="BL213" s="17" t="s">
        <v>185</v>
      </c>
      <c r="BM213" s="199" t="s">
        <v>630</v>
      </c>
    </row>
    <row r="214" spans="1:65" s="2" customFormat="1" ht="16.5" customHeight="1">
      <c r="A214" s="34"/>
      <c r="B214" s="35"/>
      <c r="C214" s="223" t="s">
        <v>288</v>
      </c>
      <c r="D214" s="223" t="s">
        <v>203</v>
      </c>
      <c r="E214" s="224" t="s">
        <v>571</v>
      </c>
      <c r="F214" s="225" t="s">
        <v>572</v>
      </c>
      <c r="G214" s="226" t="s">
        <v>144</v>
      </c>
      <c r="H214" s="227">
        <v>12</v>
      </c>
      <c r="I214" s="228"/>
      <c r="J214" s="229">
        <f>ROUND(I214*H214,2)</f>
        <v>0</v>
      </c>
      <c r="K214" s="230"/>
      <c r="L214" s="231"/>
      <c r="M214" s="232" t="s">
        <v>1</v>
      </c>
      <c r="N214" s="233" t="s">
        <v>38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206</v>
      </c>
      <c r="AT214" s="199" t="s">
        <v>203</v>
      </c>
      <c r="AU214" s="199" t="s">
        <v>135</v>
      </c>
      <c r="AY214" s="17" t="s">
        <v>127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135</v>
      </c>
      <c r="BK214" s="200">
        <f>ROUND(I214*H214,2)</f>
        <v>0</v>
      </c>
      <c r="BL214" s="17" t="s">
        <v>185</v>
      </c>
      <c r="BM214" s="199" t="s">
        <v>631</v>
      </c>
    </row>
    <row r="215" spans="2:51" s="14" customFormat="1" ht="12">
      <c r="B215" s="212"/>
      <c r="C215" s="213"/>
      <c r="D215" s="203" t="s">
        <v>137</v>
      </c>
      <c r="E215" s="213"/>
      <c r="F215" s="215" t="s">
        <v>574</v>
      </c>
      <c r="G215" s="213"/>
      <c r="H215" s="216">
        <v>12</v>
      </c>
      <c r="I215" s="217"/>
      <c r="J215" s="213"/>
      <c r="K215" s="213"/>
      <c r="L215" s="218"/>
      <c r="M215" s="219"/>
      <c r="N215" s="220"/>
      <c r="O215" s="220"/>
      <c r="P215" s="220"/>
      <c r="Q215" s="220"/>
      <c r="R215" s="220"/>
      <c r="S215" s="220"/>
      <c r="T215" s="221"/>
      <c r="AT215" s="222" t="s">
        <v>137</v>
      </c>
      <c r="AU215" s="222" t="s">
        <v>135</v>
      </c>
      <c r="AV215" s="14" t="s">
        <v>135</v>
      </c>
      <c r="AW215" s="14" t="s">
        <v>4</v>
      </c>
      <c r="AX215" s="14" t="s">
        <v>80</v>
      </c>
      <c r="AY215" s="222" t="s">
        <v>127</v>
      </c>
    </row>
    <row r="216" spans="1:65" s="2" customFormat="1" ht="24.15" customHeight="1">
      <c r="A216" s="34"/>
      <c r="B216" s="35"/>
      <c r="C216" s="187" t="s">
        <v>294</v>
      </c>
      <c r="D216" s="187" t="s">
        <v>130</v>
      </c>
      <c r="E216" s="188" t="s">
        <v>576</v>
      </c>
      <c r="F216" s="189" t="s">
        <v>577</v>
      </c>
      <c r="G216" s="190" t="s">
        <v>144</v>
      </c>
      <c r="H216" s="191">
        <v>140.771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38</v>
      </c>
      <c r="O216" s="71"/>
      <c r="P216" s="197">
        <f>O216*H216</f>
        <v>0</v>
      </c>
      <c r="Q216" s="197">
        <v>0.0002</v>
      </c>
      <c r="R216" s="197">
        <f>Q216*H216</f>
        <v>0.028154199999999997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185</v>
      </c>
      <c r="AT216" s="199" t="s">
        <v>130</v>
      </c>
      <c r="AU216" s="199" t="s">
        <v>135</v>
      </c>
      <c r="AY216" s="17" t="s">
        <v>127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135</v>
      </c>
      <c r="BK216" s="200">
        <f>ROUND(I216*H216,2)</f>
        <v>0</v>
      </c>
      <c r="BL216" s="17" t="s">
        <v>185</v>
      </c>
      <c r="BM216" s="199" t="s">
        <v>632</v>
      </c>
    </row>
    <row r="217" spans="1:65" s="2" customFormat="1" ht="33" customHeight="1">
      <c r="A217" s="34"/>
      <c r="B217" s="35"/>
      <c r="C217" s="187" t="s">
        <v>298</v>
      </c>
      <c r="D217" s="187" t="s">
        <v>130</v>
      </c>
      <c r="E217" s="188" t="s">
        <v>580</v>
      </c>
      <c r="F217" s="189" t="s">
        <v>581</v>
      </c>
      <c r="G217" s="190" t="s">
        <v>144</v>
      </c>
      <c r="H217" s="191">
        <v>140.771</v>
      </c>
      <c r="I217" s="192"/>
      <c r="J217" s="193">
        <f>ROUND(I217*H217,2)</f>
        <v>0</v>
      </c>
      <c r="K217" s="194"/>
      <c r="L217" s="39"/>
      <c r="M217" s="195" t="s">
        <v>1</v>
      </c>
      <c r="N217" s="196" t="s">
        <v>38</v>
      </c>
      <c r="O217" s="71"/>
      <c r="P217" s="197">
        <f>O217*H217</f>
        <v>0</v>
      </c>
      <c r="Q217" s="197">
        <v>0.00026</v>
      </c>
      <c r="R217" s="197">
        <f>Q217*H217</f>
        <v>0.036600459999999994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185</v>
      </c>
      <c r="AT217" s="199" t="s">
        <v>130</v>
      </c>
      <c r="AU217" s="199" t="s">
        <v>135</v>
      </c>
      <c r="AY217" s="17" t="s">
        <v>127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135</v>
      </c>
      <c r="BK217" s="200">
        <f>ROUND(I217*H217,2)</f>
        <v>0</v>
      </c>
      <c r="BL217" s="17" t="s">
        <v>185</v>
      </c>
      <c r="BM217" s="199" t="s">
        <v>633</v>
      </c>
    </row>
    <row r="218" spans="2:51" s="13" customFormat="1" ht="12">
      <c r="B218" s="201"/>
      <c r="C218" s="202"/>
      <c r="D218" s="203" t="s">
        <v>137</v>
      </c>
      <c r="E218" s="204" t="s">
        <v>1</v>
      </c>
      <c r="F218" s="205" t="s">
        <v>583</v>
      </c>
      <c r="G218" s="202"/>
      <c r="H218" s="204" t="s">
        <v>1</v>
      </c>
      <c r="I218" s="206"/>
      <c r="J218" s="202"/>
      <c r="K218" s="202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137</v>
      </c>
      <c r="AU218" s="211" t="s">
        <v>135</v>
      </c>
      <c r="AV218" s="13" t="s">
        <v>80</v>
      </c>
      <c r="AW218" s="13" t="s">
        <v>30</v>
      </c>
      <c r="AX218" s="13" t="s">
        <v>72</v>
      </c>
      <c r="AY218" s="211" t="s">
        <v>127</v>
      </c>
    </row>
    <row r="219" spans="2:51" s="13" customFormat="1" ht="12">
      <c r="B219" s="201"/>
      <c r="C219" s="202"/>
      <c r="D219" s="203" t="s">
        <v>137</v>
      </c>
      <c r="E219" s="204" t="s">
        <v>1</v>
      </c>
      <c r="F219" s="205" t="s">
        <v>634</v>
      </c>
      <c r="G219" s="202"/>
      <c r="H219" s="204" t="s">
        <v>1</v>
      </c>
      <c r="I219" s="206"/>
      <c r="J219" s="202"/>
      <c r="K219" s="202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137</v>
      </c>
      <c r="AU219" s="211" t="s">
        <v>135</v>
      </c>
      <c r="AV219" s="13" t="s">
        <v>80</v>
      </c>
      <c r="AW219" s="13" t="s">
        <v>30</v>
      </c>
      <c r="AX219" s="13" t="s">
        <v>72</v>
      </c>
      <c r="AY219" s="211" t="s">
        <v>127</v>
      </c>
    </row>
    <row r="220" spans="2:51" s="14" customFormat="1" ht="20.4">
      <c r="B220" s="212"/>
      <c r="C220" s="213"/>
      <c r="D220" s="203" t="s">
        <v>137</v>
      </c>
      <c r="E220" s="214" t="s">
        <v>1</v>
      </c>
      <c r="F220" s="215" t="s">
        <v>635</v>
      </c>
      <c r="G220" s="213"/>
      <c r="H220" s="216">
        <v>43.579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137</v>
      </c>
      <c r="AU220" s="222" t="s">
        <v>135</v>
      </c>
      <c r="AV220" s="14" t="s">
        <v>135</v>
      </c>
      <c r="AW220" s="14" t="s">
        <v>30</v>
      </c>
      <c r="AX220" s="14" t="s">
        <v>72</v>
      </c>
      <c r="AY220" s="222" t="s">
        <v>127</v>
      </c>
    </row>
    <row r="221" spans="2:51" s="13" customFormat="1" ht="12">
      <c r="B221" s="201"/>
      <c r="C221" s="202"/>
      <c r="D221" s="203" t="s">
        <v>137</v>
      </c>
      <c r="E221" s="204" t="s">
        <v>1</v>
      </c>
      <c r="F221" s="205" t="s">
        <v>237</v>
      </c>
      <c r="G221" s="202"/>
      <c r="H221" s="204" t="s">
        <v>1</v>
      </c>
      <c r="I221" s="206"/>
      <c r="J221" s="202"/>
      <c r="K221" s="202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137</v>
      </c>
      <c r="AU221" s="211" t="s">
        <v>135</v>
      </c>
      <c r="AV221" s="13" t="s">
        <v>80</v>
      </c>
      <c r="AW221" s="13" t="s">
        <v>30</v>
      </c>
      <c r="AX221" s="13" t="s">
        <v>72</v>
      </c>
      <c r="AY221" s="211" t="s">
        <v>127</v>
      </c>
    </row>
    <row r="222" spans="2:51" s="14" customFormat="1" ht="12">
      <c r="B222" s="212"/>
      <c r="C222" s="213"/>
      <c r="D222" s="203" t="s">
        <v>137</v>
      </c>
      <c r="E222" s="214" t="s">
        <v>1</v>
      </c>
      <c r="F222" s="215" t="s">
        <v>585</v>
      </c>
      <c r="G222" s="213"/>
      <c r="H222" s="216">
        <v>41.80299999999999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137</v>
      </c>
      <c r="AU222" s="222" t="s">
        <v>135</v>
      </c>
      <c r="AV222" s="14" t="s">
        <v>135</v>
      </c>
      <c r="AW222" s="14" t="s">
        <v>30</v>
      </c>
      <c r="AX222" s="14" t="s">
        <v>72</v>
      </c>
      <c r="AY222" s="222" t="s">
        <v>127</v>
      </c>
    </row>
    <row r="223" spans="2:51" s="13" customFormat="1" ht="12">
      <c r="B223" s="201"/>
      <c r="C223" s="202"/>
      <c r="D223" s="203" t="s">
        <v>137</v>
      </c>
      <c r="E223" s="204" t="s">
        <v>1</v>
      </c>
      <c r="F223" s="205" t="s">
        <v>586</v>
      </c>
      <c r="G223" s="202"/>
      <c r="H223" s="204" t="s">
        <v>1</v>
      </c>
      <c r="I223" s="206"/>
      <c r="J223" s="202"/>
      <c r="K223" s="202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137</v>
      </c>
      <c r="AU223" s="211" t="s">
        <v>135</v>
      </c>
      <c r="AV223" s="13" t="s">
        <v>80</v>
      </c>
      <c r="AW223" s="13" t="s">
        <v>30</v>
      </c>
      <c r="AX223" s="13" t="s">
        <v>72</v>
      </c>
      <c r="AY223" s="211" t="s">
        <v>127</v>
      </c>
    </row>
    <row r="224" spans="2:51" s="14" customFormat="1" ht="12">
      <c r="B224" s="212"/>
      <c r="C224" s="213"/>
      <c r="D224" s="203" t="s">
        <v>137</v>
      </c>
      <c r="E224" s="214" t="s">
        <v>1</v>
      </c>
      <c r="F224" s="215" t="s">
        <v>587</v>
      </c>
      <c r="G224" s="213"/>
      <c r="H224" s="216">
        <v>10.769</v>
      </c>
      <c r="I224" s="217"/>
      <c r="J224" s="213"/>
      <c r="K224" s="213"/>
      <c r="L224" s="218"/>
      <c r="M224" s="219"/>
      <c r="N224" s="220"/>
      <c r="O224" s="220"/>
      <c r="P224" s="220"/>
      <c r="Q224" s="220"/>
      <c r="R224" s="220"/>
      <c r="S224" s="220"/>
      <c r="T224" s="221"/>
      <c r="AT224" s="222" t="s">
        <v>137</v>
      </c>
      <c r="AU224" s="222" t="s">
        <v>135</v>
      </c>
      <c r="AV224" s="14" t="s">
        <v>135</v>
      </c>
      <c r="AW224" s="14" t="s">
        <v>30</v>
      </c>
      <c r="AX224" s="14" t="s">
        <v>72</v>
      </c>
      <c r="AY224" s="222" t="s">
        <v>127</v>
      </c>
    </row>
    <row r="225" spans="2:51" s="13" customFormat="1" ht="12">
      <c r="B225" s="201"/>
      <c r="C225" s="202"/>
      <c r="D225" s="203" t="s">
        <v>137</v>
      </c>
      <c r="E225" s="204" t="s">
        <v>1</v>
      </c>
      <c r="F225" s="205" t="s">
        <v>238</v>
      </c>
      <c r="G225" s="202"/>
      <c r="H225" s="204" t="s">
        <v>1</v>
      </c>
      <c r="I225" s="206"/>
      <c r="J225" s="202"/>
      <c r="K225" s="202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137</v>
      </c>
      <c r="AU225" s="211" t="s">
        <v>135</v>
      </c>
      <c r="AV225" s="13" t="s">
        <v>80</v>
      </c>
      <c r="AW225" s="13" t="s">
        <v>30</v>
      </c>
      <c r="AX225" s="13" t="s">
        <v>72</v>
      </c>
      <c r="AY225" s="211" t="s">
        <v>127</v>
      </c>
    </row>
    <row r="226" spans="2:51" s="14" customFormat="1" ht="12">
      <c r="B226" s="212"/>
      <c r="C226" s="213"/>
      <c r="D226" s="203" t="s">
        <v>137</v>
      </c>
      <c r="E226" s="214" t="s">
        <v>1</v>
      </c>
      <c r="F226" s="215" t="s">
        <v>588</v>
      </c>
      <c r="G226" s="213"/>
      <c r="H226" s="216">
        <v>4.95</v>
      </c>
      <c r="I226" s="217"/>
      <c r="J226" s="213"/>
      <c r="K226" s="213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137</v>
      </c>
      <c r="AU226" s="222" t="s">
        <v>135</v>
      </c>
      <c r="AV226" s="14" t="s">
        <v>135</v>
      </c>
      <c r="AW226" s="14" t="s">
        <v>30</v>
      </c>
      <c r="AX226" s="14" t="s">
        <v>72</v>
      </c>
      <c r="AY226" s="222" t="s">
        <v>127</v>
      </c>
    </row>
    <row r="227" spans="2:51" s="13" customFormat="1" ht="12">
      <c r="B227" s="201"/>
      <c r="C227" s="202"/>
      <c r="D227" s="203" t="s">
        <v>137</v>
      </c>
      <c r="E227" s="204" t="s">
        <v>1</v>
      </c>
      <c r="F227" s="205" t="s">
        <v>589</v>
      </c>
      <c r="G227" s="202"/>
      <c r="H227" s="204" t="s">
        <v>1</v>
      </c>
      <c r="I227" s="206"/>
      <c r="J227" s="202"/>
      <c r="K227" s="202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137</v>
      </c>
      <c r="AU227" s="211" t="s">
        <v>135</v>
      </c>
      <c r="AV227" s="13" t="s">
        <v>80</v>
      </c>
      <c r="AW227" s="13" t="s">
        <v>30</v>
      </c>
      <c r="AX227" s="13" t="s">
        <v>72</v>
      </c>
      <c r="AY227" s="211" t="s">
        <v>127</v>
      </c>
    </row>
    <row r="228" spans="2:51" s="14" customFormat="1" ht="12">
      <c r="B228" s="212"/>
      <c r="C228" s="213"/>
      <c r="D228" s="203" t="s">
        <v>137</v>
      </c>
      <c r="E228" s="214" t="s">
        <v>1</v>
      </c>
      <c r="F228" s="215" t="s">
        <v>590</v>
      </c>
      <c r="G228" s="213"/>
      <c r="H228" s="216">
        <v>39.67</v>
      </c>
      <c r="I228" s="217"/>
      <c r="J228" s="213"/>
      <c r="K228" s="213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137</v>
      </c>
      <c r="AU228" s="222" t="s">
        <v>135</v>
      </c>
      <c r="AV228" s="14" t="s">
        <v>135</v>
      </c>
      <c r="AW228" s="14" t="s">
        <v>30</v>
      </c>
      <c r="AX228" s="14" t="s">
        <v>72</v>
      </c>
      <c r="AY228" s="222" t="s">
        <v>127</v>
      </c>
    </row>
    <row r="229" spans="2:51" s="15" customFormat="1" ht="12">
      <c r="B229" s="234"/>
      <c r="C229" s="235"/>
      <c r="D229" s="203" t="s">
        <v>137</v>
      </c>
      <c r="E229" s="236" t="s">
        <v>1</v>
      </c>
      <c r="F229" s="237" t="s">
        <v>239</v>
      </c>
      <c r="G229" s="235"/>
      <c r="H229" s="238">
        <v>140.77100000000002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AT229" s="244" t="s">
        <v>137</v>
      </c>
      <c r="AU229" s="244" t="s">
        <v>135</v>
      </c>
      <c r="AV229" s="15" t="s">
        <v>134</v>
      </c>
      <c r="AW229" s="15" t="s">
        <v>30</v>
      </c>
      <c r="AX229" s="15" t="s">
        <v>80</v>
      </c>
      <c r="AY229" s="244" t="s">
        <v>127</v>
      </c>
    </row>
    <row r="230" spans="1:65" s="2" customFormat="1" ht="24.15" customHeight="1">
      <c r="A230" s="34"/>
      <c r="B230" s="35"/>
      <c r="C230" s="187" t="s">
        <v>304</v>
      </c>
      <c r="D230" s="187" t="s">
        <v>130</v>
      </c>
      <c r="E230" s="188" t="s">
        <v>592</v>
      </c>
      <c r="F230" s="189" t="s">
        <v>593</v>
      </c>
      <c r="G230" s="190" t="s">
        <v>144</v>
      </c>
      <c r="H230" s="191">
        <v>8.91</v>
      </c>
      <c r="I230" s="192"/>
      <c r="J230" s="193">
        <f>ROUND(I230*H230,2)</f>
        <v>0</v>
      </c>
      <c r="K230" s="194"/>
      <c r="L230" s="39"/>
      <c r="M230" s="195" t="s">
        <v>1</v>
      </c>
      <c r="N230" s="196" t="s">
        <v>38</v>
      </c>
      <c r="O230" s="71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185</v>
      </c>
      <c r="AT230" s="199" t="s">
        <v>130</v>
      </c>
      <c r="AU230" s="199" t="s">
        <v>135</v>
      </c>
      <c r="AY230" s="17" t="s">
        <v>127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7" t="s">
        <v>135</v>
      </c>
      <c r="BK230" s="200">
        <f>ROUND(I230*H230,2)</f>
        <v>0</v>
      </c>
      <c r="BL230" s="17" t="s">
        <v>185</v>
      </c>
      <c r="BM230" s="199" t="s">
        <v>636</v>
      </c>
    </row>
    <row r="231" spans="2:51" s="13" customFormat="1" ht="12">
      <c r="B231" s="201"/>
      <c r="C231" s="202"/>
      <c r="D231" s="203" t="s">
        <v>137</v>
      </c>
      <c r="E231" s="204" t="s">
        <v>1</v>
      </c>
      <c r="F231" s="205" t="s">
        <v>583</v>
      </c>
      <c r="G231" s="202"/>
      <c r="H231" s="204" t="s">
        <v>1</v>
      </c>
      <c r="I231" s="206"/>
      <c r="J231" s="202"/>
      <c r="K231" s="202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137</v>
      </c>
      <c r="AU231" s="211" t="s">
        <v>135</v>
      </c>
      <c r="AV231" s="13" t="s">
        <v>80</v>
      </c>
      <c r="AW231" s="13" t="s">
        <v>30</v>
      </c>
      <c r="AX231" s="13" t="s">
        <v>72</v>
      </c>
      <c r="AY231" s="211" t="s">
        <v>127</v>
      </c>
    </row>
    <row r="232" spans="2:51" s="13" customFormat="1" ht="12">
      <c r="B232" s="201"/>
      <c r="C232" s="202"/>
      <c r="D232" s="203" t="s">
        <v>137</v>
      </c>
      <c r="E232" s="204" t="s">
        <v>1</v>
      </c>
      <c r="F232" s="205" t="s">
        <v>238</v>
      </c>
      <c r="G232" s="202"/>
      <c r="H232" s="204" t="s">
        <v>1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137</v>
      </c>
      <c r="AU232" s="211" t="s">
        <v>135</v>
      </c>
      <c r="AV232" s="13" t="s">
        <v>80</v>
      </c>
      <c r="AW232" s="13" t="s">
        <v>30</v>
      </c>
      <c r="AX232" s="13" t="s">
        <v>72</v>
      </c>
      <c r="AY232" s="211" t="s">
        <v>127</v>
      </c>
    </row>
    <row r="233" spans="2:51" s="14" customFormat="1" ht="12">
      <c r="B233" s="212"/>
      <c r="C233" s="213"/>
      <c r="D233" s="203" t="s">
        <v>137</v>
      </c>
      <c r="E233" s="214" t="s">
        <v>1</v>
      </c>
      <c r="F233" s="215" t="s">
        <v>588</v>
      </c>
      <c r="G233" s="213"/>
      <c r="H233" s="216">
        <v>4.95</v>
      </c>
      <c r="I233" s="217"/>
      <c r="J233" s="213"/>
      <c r="K233" s="213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137</v>
      </c>
      <c r="AU233" s="222" t="s">
        <v>135</v>
      </c>
      <c r="AV233" s="14" t="s">
        <v>135</v>
      </c>
      <c r="AW233" s="14" t="s">
        <v>30</v>
      </c>
      <c r="AX233" s="14" t="s">
        <v>72</v>
      </c>
      <c r="AY233" s="222" t="s">
        <v>127</v>
      </c>
    </row>
    <row r="234" spans="2:51" s="13" customFormat="1" ht="12">
      <c r="B234" s="201"/>
      <c r="C234" s="202"/>
      <c r="D234" s="203" t="s">
        <v>137</v>
      </c>
      <c r="E234" s="204" t="s">
        <v>1</v>
      </c>
      <c r="F234" s="205" t="s">
        <v>589</v>
      </c>
      <c r="G234" s="202"/>
      <c r="H234" s="204" t="s">
        <v>1</v>
      </c>
      <c r="I234" s="206"/>
      <c r="J234" s="202"/>
      <c r="K234" s="202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137</v>
      </c>
      <c r="AU234" s="211" t="s">
        <v>135</v>
      </c>
      <c r="AV234" s="13" t="s">
        <v>80</v>
      </c>
      <c r="AW234" s="13" t="s">
        <v>30</v>
      </c>
      <c r="AX234" s="13" t="s">
        <v>72</v>
      </c>
      <c r="AY234" s="211" t="s">
        <v>127</v>
      </c>
    </row>
    <row r="235" spans="2:51" s="14" customFormat="1" ht="12">
      <c r="B235" s="212"/>
      <c r="C235" s="213"/>
      <c r="D235" s="203" t="s">
        <v>137</v>
      </c>
      <c r="E235" s="214" t="s">
        <v>1</v>
      </c>
      <c r="F235" s="215" t="s">
        <v>560</v>
      </c>
      <c r="G235" s="213"/>
      <c r="H235" s="216">
        <v>3.96</v>
      </c>
      <c r="I235" s="217"/>
      <c r="J235" s="213"/>
      <c r="K235" s="213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137</v>
      </c>
      <c r="AU235" s="222" t="s">
        <v>135</v>
      </c>
      <c r="AV235" s="14" t="s">
        <v>135</v>
      </c>
      <c r="AW235" s="14" t="s">
        <v>30</v>
      </c>
      <c r="AX235" s="14" t="s">
        <v>72</v>
      </c>
      <c r="AY235" s="222" t="s">
        <v>127</v>
      </c>
    </row>
    <row r="236" spans="2:51" s="15" customFormat="1" ht="12">
      <c r="B236" s="234"/>
      <c r="C236" s="235"/>
      <c r="D236" s="203" t="s">
        <v>137</v>
      </c>
      <c r="E236" s="236" t="s">
        <v>1</v>
      </c>
      <c r="F236" s="237" t="s">
        <v>239</v>
      </c>
      <c r="G236" s="235"/>
      <c r="H236" s="238">
        <v>8.91</v>
      </c>
      <c r="I236" s="239"/>
      <c r="J236" s="235"/>
      <c r="K236" s="235"/>
      <c r="L236" s="240"/>
      <c r="M236" s="245"/>
      <c r="N236" s="246"/>
      <c r="O236" s="246"/>
      <c r="P236" s="246"/>
      <c r="Q236" s="246"/>
      <c r="R236" s="246"/>
      <c r="S236" s="246"/>
      <c r="T236" s="247"/>
      <c r="AT236" s="244" t="s">
        <v>137</v>
      </c>
      <c r="AU236" s="244" t="s">
        <v>135</v>
      </c>
      <c r="AV236" s="15" t="s">
        <v>134</v>
      </c>
      <c r="AW236" s="15" t="s">
        <v>30</v>
      </c>
      <c r="AX236" s="15" t="s">
        <v>80</v>
      </c>
      <c r="AY236" s="244" t="s">
        <v>127</v>
      </c>
    </row>
    <row r="237" spans="1:31" s="2" customFormat="1" ht="6.9" customHeight="1">
      <c r="A237" s="34"/>
      <c r="B237" s="54"/>
      <c r="C237" s="55"/>
      <c r="D237" s="55"/>
      <c r="E237" s="55"/>
      <c r="F237" s="55"/>
      <c r="G237" s="55"/>
      <c r="H237" s="55"/>
      <c r="I237" s="55"/>
      <c r="J237" s="55"/>
      <c r="K237" s="55"/>
      <c r="L237" s="39"/>
      <c r="M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</row>
  </sheetData>
  <sheetProtection algorithmName="SHA-512" hashValue="OklbhV/WxArbzX4HRIQt7JE0RQ+tXB6j8Klfo6RCCvYd5QhAdM526JpAaMJmtqUGhbobMLIMrowpixRNBjZL/A==" saltValue="E3lDpuFRieky6VnM5I2N3cNWUODf5eyXBqEZq4xB4sf6wXSb/wlJdqPjISxtbcs/Byfl/b0Np/h/hpogEBv9+w==" spinCount="100000" sheet="1" objects="1" scenarios="1" formatColumns="0" formatRows="0" autoFilter="0"/>
  <autoFilter ref="C124:K23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87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80</v>
      </c>
    </row>
    <row r="4" spans="2:46" s="1" customFormat="1" ht="24.9" customHeight="1">
      <c r="B4" s="20"/>
      <c r="D4" s="110" t="s">
        <v>88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8" t="str">
        <f>'Rekapitulace stavby'!K6</f>
        <v>Oprava bytů MČ Praha 6</v>
      </c>
      <c r="F7" s="299"/>
      <c r="G7" s="299"/>
      <c r="H7" s="299"/>
      <c r="L7" s="20"/>
    </row>
    <row r="8" spans="1:31" s="2" customFormat="1" ht="12" customHeight="1">
      <c r="A8" s="34"/>
      <c r="B8" s="39"/>
      <c r="C8" s="34"/>
      <c r="D8" s="112" t="s">
        <v>89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0" t="s">
        <v>637</v>
      </c>
      <c r="F9" s="301"/>
      <c r="G9" s="301"/>
      <c r="H9" s="30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45393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2" t="str">
        <f>'Rekapitulace stavby'!E14</f>
        <v>Vyplň údaj</v>
      </c>
      <c r="F18" s="303"/>
      <c r="G18" s="303"/>
      <c r="H18" s="303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29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4" t="s">
        <v>1</v>
      </c>
      <c r="F27" s="304"/>
      <c r="G27" s="304"/>
      <c r="H27" s="30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36</v>
      </c>
      <c r="E33" s="112" t="s">
        <v>37</v>
      </c>
      <c r="F33" s="123">
        <f>ROUND((SUM(BE121:BE139)),2)</f>
        <v>0</v>
      </c>
      <c r="G33" s="34"/>
      <c r="H33" s="34"/>
      <c r="I33" s="124">
        <v>0.21</v>
      </c>
      <c r="J33" s="123">
        <f>ROUND(((SUM(BE121:BE139))*I33),2)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38</v>
      </c>
      <c r="F34" s="123">
        <f>ROUND((SUM(BF121:BF139)),2)</f>
        <v>0</v>
      </c>
      <c r="G34" s="34"/>
      <c r="H34" s="34"/>
      <c r="I34" s="124">
        <v>0.12</v>
      </c>
      <c r="J34" s="123">
        <f>ROUND(((SUM(BF121:BF139))*I34),2)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39</v>
      </c>
      <c r="F35" s="123">
        <f>ROUND((SUM(BG121:BG139)),2)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40</v>
      </c>
      <c r="F36" s="123">
        <f>ROUND((SUM(BH121:BH139)),2)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41</v>
      </c>
      <c r="F37" s="123">
        <f>ROUND((SUM(BI121:BI139)),2)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91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6" t="str">
        <f>E7</f>
        <v>Oprava bytů MČ Praha 6</v>
      </c>
      <c r="F85" s="297"/>
      <c r="G85" s="297"/>
      <c r="H85" s="29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5" t="str">
        <f>E9</f>
        <v>20 - VRN</v>
      </c>
      <c r="F87" s="295"/>
      <c r="G87" s="295"/>
      <c r="H87" s="29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45393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29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92</v>
      </c>
      <c r="D94" s="144"/>
      <c r="E94" s="144"/>
      <c r="F94" s="144"/>
      <c r="G94" s="144"/>
      <c r="H94" s="144"/>
      <c r="I94" s="144"/>
      <c r="J94" s="145" t="s">
        <v>93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5" customHeight="1">
      <c r="A96" s="34"/>
      <c r="B96" s="35"/>
      <c r="C96" s="146" t="s">
        <v>94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95</v>
      </c>
    </row>
    <row r="97" spans="2:12" s="9" customFormat="1" ht="24.9" customHeight="1">
      <c r="B97" s="147"/>
      <c r="C97" s="148"/>
      <c r="D97" s="149" t="s">
        <v>96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5" customHeight="1">
      <c r="B98" s="153"/>
      <c r="C98" s="154"/>
      <c r="D98" s="155" t="s">
        <v>98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9" customFormat="1" ht="24.9" customHeight="1">
      <c r="B99" s="147"/>
      <c r="C99" s="148"/>
      <c r="D99" s="149" t="s">
        <v>638</v>
      </c>
      <c r="E99" s="150"/>
      <c r="F99" s="150"/>
      <c r="G99" s="150"/>
      <c r="H99" s="150"/>
      <c r="I99" s="150"/>
      <c r="J99" s="151">
        <f>J135</f>
        <v>0</v>
      </c>
      <c r="K99" s="148"/>
      <c r="L99" s="152"/>
    </row>
    <row r="100" spans="2:12" s="10" customFormat="1" ht="19.95" customHeight="1">
      <c r="B100" s="153"/>
      <c r="C100" s="154"/>
      <c r="D100" s="155" t="s">
        <v>639</v>
      </c>
      <c r="E100" s="156"/>
      <c r="F100" s="156"/>
      <c r="G100" s="156"/>
      <c r="H100" s="156"/>
      <c r="I100" s="156"/>
      <c r="J100" s="157">
        <f>J136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640</v>
      </c>
      <c r="E101" s="156"/>
      <c r="F101" s="156"/>
      <c r="G101" s="156"/>
      <c r="H101" s="156"/>
      <c r="I101" s="156"/>
      <c r="J101" s="157">
        <f>J138</f>
        <v>0</v>
      </c>
      <c r="K101" s="154"/>
      <c r="L101" s="158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" customHeight="1">
      <c r="A108" s="34"/>
      <c r="B108" s="35"/>
      <c r="C108" s="23" t="s">
        <v>112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96" t="str">
        <f>E7</f>
        <v>Oprava bytů MČ Praha 6</v>
      </c>
      <c r="F111" s="297"/>
      <c r="G111" s="297"/>
      <c r="H111" s="297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89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65" t="str">
        <f>E9</f>
        <v>20 - VRN</v>
      </c>
      <c r="F113" s="295"/>
      <c r="G113" s="295"/>
      <c r="H113" s="295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 xml:space="preserve"> </v>
      </c>
      <c r="G115" s="36"/>
      <c r="H115" s="36"/>
      <c r="I115" s="29" t="s">
        <v>22</v>
      </c>
      <c r="J115" s="66">
        <f>IF(J12="","",J12)</f>
        <v>45393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15" customHeight="1">
      <c r="A117" s="34"/>
      <c r="B117" s="35"/>
      <c r="C117" s="29" t="s">
        <v>23</v>
      </c>
      <c r="D117" s="36"/>
      <c r="E117" s="36"/>
      <c r="F117" s="27" t="str">
        <f>E15</f>
        <v xml:space="preserve"> </v>
      </c>
      <c r="G117" s="36"/>
      <c r="H117" s="36"/>
      <c r="I117" s="29" t="s">
        <v>28</v>
      </c>
      <c r="J117" s="32" t="str">
        <f>E21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15" customHeight="1">
      <c r="A118" s="34"/>
      <c r="B118" s="35"/>
      <c r="C118" s="29" t="s">
        <v>26</v>
      </c>
      <c r="D118" s="36"/>
      <c r="E118" s="36"/>
      <c r="F118" s="27" t="str">
        <f>IF(E18="","",E18)</f>
        <v>Vyplň údaj</v>
      </c>
      <c r="G118" s="36"/>
      <c r="H118" s="36"/>
      <c r="I118" s="29" t="s">
        <v>29</v>
      </c>
      <c r="J118" s="32" t="str">
        <f>E24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59"/>
      <c r="B120" s="160"/>
      <c r="C120" s="161" t="s">
        <v>113</v>
      </c>
      <c r="D120" s="162" t="s">
        <v>57</v>
      </c>
      <c r="E120" s="162" t="s">
        <v>53</v>
      </c>
      <c r="F120" s="162" t="s">
        <v>54</v>
      </c>
      <c r="G120" s="162" t="s">
        <v>114</v>
      </c>
      <c r="H120" s="162" t="s">
        <v>115</v>
      </c>
      <c r="I120" s="162" t="s">
        <v>116</v>
      </c>
      <c r="J120" s="163" t="s">
        <v>93</v>
      </c>
      <c r="K120" s="164" t="s">
        <v>117</v>
      </c>
      <c r="L120" s="165"/>
      <c r="M120" s="75" t="s">
        <v>1</v>
      </c>
      <c r="N120" s="76" t="s">
        <v>36</v>
      </c>
      <c r="O120" s="76" t="s">
        <v>118</v>
      </c>
      <c r="P120" s="76" t="s">
        <v>119</v>
      </c>
      <c r="Q120" s="76" t="s">
        <v>120</v>
      </c>
      <c r="R120" s="76" t="s">
        <v>121</v>
      </c>
      <c r="S120" s="76" t="s">
        <v>122</v>
      </c>
      <c r="T120" s="77" t="s">
        <v>123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95" customHeight="1">
      <c r="A121" s="34"/>
      <c r="B121" s="35"/>
      <c r="C121" s="82" t="s">
        <v>124</v>
      </c>
      <c r="D121" s="36"/>
      <c r="E121" s="36"/>
      <c r="F121" s="36"/>
      <c r="G121" s="36"/>
      <c r="H121" s="36"/>
      <c r="I121" s="36"/>
      <c r="J121" s="166">
        <f>BK121</f>
        <v>0</v>
      </c>
      <c r="K121" s="36"/>
      <c r="L121" s="39"/>
      <c r="M121" s="78"/>
      <c r="N121" s="167"/>
      <c r="O121" s="79"/>
      <c r="P121" s="168">
        <f>P122+P135</f>
        <v>0</v>
      </c>
      <c r="Q121" s="79"/>
      <c r="R121" s="168">
        <f>R122+R135</f>
        <v>0.0031736000000000004</v>
      </c>
      <c r="S121" s="79"/>
      <c r="T121" s="169">
        <f>T122+T135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71</v>
      </c>
      <c r="AU121" s="17" t="s">
        <v>95</v>
      </c>
      <c r="BK121" s="170">
        <f>BK122+BK135</f>
        <v>0</v>
      </c>
    </row>
    <row r="122" spans="2:63" s="12" customFormat="1" ht="25.95" customHeight="1">
      <c r="B122" s="171"/>
      <c r="C122" s="172"/>
      <c r="D122" s="173" t="s">
        <v>71</v>
      </c>
      <c r="E122" s="174" t="s">
        <v>125</v>
      </c>
      <c r="F122" s="174" t="s">
        <v>126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</f>
        <v>0</v>
      </c>
      <c r="Q122" s="179"/>
      <c r="R122" s="180">
        <f>R123</f>
        <v>0.0031736000000000004</v>
      </c>
      <c r="S122" s="179"/>
      <c r="T122" s="181">
        <f>T123</f>
        <v>0</v>
      </c>
      <c r="AR122" s="182" t="s">
        <v>80</v>
      </c>
      <c r="AT122" s="183" t="s">
        <v>71</v>
      </c>
      <c r="AU122" s="183" t="s">
        <v>72</v>
      </c>
      <c r="AY122" s="182" t="s">
        <v>127</v>
      </c>
      <c r="BK122" s="184">
        <f>BK123</f>
        <v>0</v>
      </c>
    </row>
    <row r="123" spans="2:63" s="12" customFormat="1" ht="22.95" customHeight="1">
      <c r="B123" s="171"/>
      <c r="C123" s="172"/>
      <c r="D123" s="173" t="s">
        <v>71</v>
      </c>
      <c r="E123" s="185" t="s">
        <v>140</v>
      </c>
      <c r="F123" s="185" t="s">
        <v>141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SUM(P124:P134)</f>
        <v>0</v>
      </c>
      <c r="Q123" s="179"/>
      <c r="R123" s="180">
        <f>SUM(R124:R134)</f>
        <v>0.0031736000000000004</v>
      </c>
      <c r="S123" s="179"/>
      <c r="T123" s="181">
        <f>SUM(T124:T134)</f>
        <v>0</v>
      </c>
      <c r="AR123" s="182" t="s">
        <v>80</v>
      </c>
      <c r="AT123" s="183" t="s">
        <v>71</v>
      </c>
      <c r="AU123" s="183" t="s">
        <v>80</v>
      </c>
      <c r="AY123" s="182" t="s">
        <v>127</v>
      </c>
      <c r="BK123" s="184">
        <f>SUM(BK124:BK134)</f>
        <v>0</v>
      </c>
    </row>
    <row r="124" spans="1:65" s="2" customFormat="1" ht="24.15" customHeight="1">
      <c r="A124" s="34"/>
      <c r="B124" s="35"/>
      <c r="C124" s="187" t="s">
        <v>80</v>
      </c>
      <c r="D124" s="187" t="s">
        <v>130</v>
      </c>
      <c r="E124" s="188" t="s">
        <v>641</v>
      </c>
      <c r="F124" s="189" t="s">
        <v>642</v>
      </c>
      <c r="G124" s="190" t="s">
        <v>144</v>
      </c>
      <c r="H124" s="191">
        <v>79.34</v>
      </c>
      <c r="I124" s="192"/>
      <c r="J124" s="193">
        <f>ROUND(I124*H124,2)</f>
        <v>0</v>
      </c>
      <c r="K124" s="194"/>
      <c r="L124" s="39"/>
      <c r="M124" s="195" t="s">
        <v>1</v>
      </c>
      <c r="N124" s="196" t="s">
        <v>38</v>
      </c>
      <c r="O124" s="71"/>
      <c r="P124" s="197">
        <f>O124*H124</f>
        <v>0</v>
      </c>
      <c r="Q124" s="197">
        <v>4E-05</v>
      </c>
      <c r="R124" s="197">
        <f>Q124*H124</f>
        <v>0.0031736000000000004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134</v>
      </c>
      <c r="AT124" s="199" t="s">
        <v>130</v>
      </c>
      <c r="AU124" s="199" t="s">
        <v>135</v>
      </c>
      <c r="AY124" s="17" t="s">
        <v>127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135</v>
      </c>
      <c r="BK124" s="200">
        <f>ROUND(I124*H124,2)</f>
        <v>0</v>
      </c>
      <c r="BL124" s="17" t="s">
        <v>134</v>
      </c>
      <c r="BM124" s="199" t="s">
        <v>643</v>
      </c>
    </row>
    <row r="125" spans="2:51" s="13" customFormat="1" ht="12">
      <c r="B125" s="201"/>
      <c r="C125" s="202"/>
      <c r="D125" s="203" t="s">
        <v>137</v>
      </c>
      <c r="E125" s="204" t="s">
        <v>1</v>
      </c>
      <c r="F125" s="205" t="s">
        <v>556</v>
      </c>
      <c r="G125" s="202"/>
      <c r="H125" s="204" t="s">
        <v>1</v>
      </c>
      <c r="I125" s="206"/>
      <c r="J125" s="202"/>
      <c r="K125" s="202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137</v>
      </c>
      <c r="AU125" s="211" t="s">
        <v>135</v>
      </c>
      <c r="AV125" s="13" t="s">
        <v>80</v>
      </c>
      <c r="AW125" s="13" t="s">
        <v>30</v>
      </c>
      <c r="AX125" s="13" t="s">
        <v>72</v>
      </c>
      <c r="AY125" s="211" t="s">
        <v>127</v>
      </c>
    </row>
    <row r="126" spans="2:51" s="13" customFormat="1" ht="30.6">
      <c r="B126" s="201"/>
      <c r="C126" s="202"/>
      <c r="D126" s="203" t="s">
        <v>137</v>
      </c>
      <c r="E126" s="204" t="s">
        <v>1</v>
      </c>
      <c r="F126" s="205" t="s">
        <v>644</v>
      </c>
      <c r="G126" s="202"/>
      <c r="H126" s="204" t="s">
        <v>1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137</v>
      </c>
      <c r="AU126" s="211" t="s">
        <v>135</v>
      </c>
      <c r="AV126" s="13" t="s">
        <v>80</v>
      </c>
      <c r="AW126" s="13" t="s">
        <v>30</v>
      </c>
      <c r="AX126" s="13" t="s">
        <v>72</v>
      </c>
      <c r="AY126" s="211" t="s">
        <v>127</v>
      </c>
    </row>
    <row r="127" spans="2:51" s="13" customFormat="1" ht="12">
      <c r="B127" s="201"/>
      <c r="C127" s="202"/>
      <c r="D127" s="203" t="s">
        <v>137</v>
      </c>
      <c r="E127" s="204" t="s">
        <v>1</v>
      </c>
      <c r="F127" s="205" t="s">
        <v>645</v>
      </c>
      <c r="G127" s="202"/>
      <c r="H127" s="204" t="s">
        <v>1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137</v>
      </c>
      <c r="AU127" s="211" t="s">
        <v>135</v>
      </c>
      <c r="AV127" s="13" t="s">
        <v>80</v>
      </c>
      <c r="AW127" s="13" t="s">
        <v>30</v>
      </c>
      <c r="AX127" s="13" t="s">
        <v>72</v>
      </c>
      <c r="AY127" s="211" t="s">
        <v>127</v>
      </c>
    </row>
    <row r="128" spans="2:51" s="14" customFormat="1" ht="12">
      <c r="B128" s="212"/>
      <c r="C128" s="213"/>
      <c r="D128" s="203" t="s">
        <v>137</v>
      </c>
      <c r="E128" s="214" t="s">
        <v>1</v>
      </c>
      <c r="F128" s="215" t="s">
        <v>590</v>
      </c>
      <c r="G128" s="213"/>
      <c r="H128" s="216">
        <v>39.67</v>
      </c>
      <c r="I128" s="217"/>
      <c r="J128" s="213"/>
      <c r="K128" s="213"/>
      <c r="L128" s="218"/>
      <c r="M128" s="219"/>
      <c r="N128" s="220"/>
      <c r="O128" s="220"/>
      <c r="P128" s="220"/>
      <c r="Q128" s="220"/>
      <c r="R128" s="220"/>
      <c r="S128" s="220"/>
      <c r="T128" s="221"/>
      <c r="AT128" s="222" t="s">
        <v>137</v>
      </c>
      <c r="AU128" s="222" t="s">
        <v>135</v>
      </c>
      <c r="AV128" s="14" t="s">
        <v>135</v>
      </c>
      <c r="AW128" s="14" t="s">
        <v>30</v>
      </c>
      <c r="AX128" s="14" t="s">
        <v>72</v>
      </c>
      <c r="AY128" s="222" t="s">
        <v>127</v>
      </c>
    </row>
    <row r="129" spans="2:51" s="13" customFormat="1" ht="12">
      <c r="B129" s="201"/>
      <c r="C129" s="202"/>
      <c r="D129" s="203" t="s">
        <v>137</v>
      </c>
      <c r="E129" s="204" t="s">
        <v>1</v>
      </c>
      <c r="F129" s="205" t="s">
        <v>646</v>
      </c>
      <c r="G129" s="202"/>
      <c r="H129" s="204" t="s">
        <v>1</v>
      </c>
      <c r="I129" s="206"/>
      <c r="J129" s="202"/>
      <c r="K129" s="202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137</v>
      </c>
      <c r="AU129" s="211" t="s">
        <v>135</v>
      </c>
      <c r="AV129" s="13" t="s">
        <v>80</v>
      </c>
      <c r="AW129" s="13" t="s">
        <v>30</v>
      </c>
      <c r="AX129" s="13" t="s">
        <v>72</v>
      </c>
      <c r="AY129" s="211" t="s">
        <v>127</v>
      </c>
    </row>
    <row r="130" spans="2:51" s="14" customFormat="1" ht="12">
      <c r="B130" s="212"/>
      <c r="C130" s="213"/>
      <c r="D130" s="203" t="s">
        <v>137</v>
      </c>
      <c r="E130" s="214" t="s">
        <v>1</v>
      </c>
      <c r="F130" s="215" t="s">
        <v>590</v>
      </c>
      <c r="G130" s="213"/>
      <c r="H130" s="216">
        <v>39.67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137</v>
      </c>
      <c r="AU130" s="222" t="s">
        <v>135</v>
      </c>
      <c r="AV130" s="14" t="s">
        <v>135</v>
      </c>
      <c r="AW130" s="14" t="s">
        <v>30</v>
      </c>
      <c r="AX130" s="14" t="s">
        <v>72</v>
      </c>
      <c r="AY130" s="222" t="s">
        <v>127</v>
      </c>
    </row>
    <row r="131" spans="2:51" s="15" customFormat="1" ht="12">
      <c r="B131" s="234"/>
      <c r="C131" s="235"/>
      <c r="D131" s="203" t="s">
        <v>137</v>
      </c>
      <c r="E131" s="236" t="s">
        <v>1</v>
      </c>
      <c r="F131" s="237" t="s">
        <v>239</v>
      </c>
      <c r="G131" s="235"/>
      <c r="H131" s="238">
        <v>79.34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137</v>
      </c>
      <c r="AU131" s="244" t="s">
        <v>135</v>
      </c>
      <c r="AV131" s="15" t="s">
        <v>134</v>
      </c>
      <c r="AW131" s="15" t="s">
        <v>30</v>
      </c>
      <c r="AX131" s="15" t="s">
        <v>80</v>
      </c>
      <c r="AY131" s="244" t="s">
        <v>127</v>
      </c>
    </row>
    <row r="132" spans="1:65" s="2" customFormat="1" ht="16.5" customHeight="1">
      <c r="A132" s="34"/>
      <c r="B132" s="35"/>
      <c r="C132" s="187" t="s">
        <v>135</v>
      </c>
      <c r="D132" s="187" t="s">
        <v>130</v>
      </c>
      <c r="E132" s="188" t="s">
        <v>647</v>
      </c>
      <c r="F132" s="189" t="s">
        <v>648</v>
      </c>
      <c r="G132" s="190" t="s">
        <v>144</v>
      </c>
      <c r="H132" s="191">
        <v>1500</v>
      </c>
      <c r="I132" s="192"/>
      <c r="J132" s="193">
        <f>ROUND(I132*H132,2)</f>
        <v>0</v>
      </c>
      <c r="K132" s="194"/>
      <c r="L132" s="39"/>
      <c r="M132" s="195" t="s">
        <v>1</v>
      </c>
      <c r="N132" s="196" t="s">
        <v>38</v>
      </c>
      <c r="O132" s="71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134</v>
      </c>
      <c r="AT132" s="199" t="s">
        <v>130</v>
      </c>
      <c r="AU132" s="199" t="s">
        <v>135</v>
      </c>
      <c r="AY132" s="17" t="s">
        <v>127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135</v>
      </c>
      <c r="BK132" s="200">
        <f>ROUND(I132*H132,2)</f>
        <v>0</v>
      </c>
      <c r="BL132" s="17" t="s">
        <v>134</v>
      </c>
      <c r="BM132" s="199" t="s">
        <v>649</v>
      </c>
    </row>
    <row r="133" spans="2:51" s="13" customFormat="1" ht="12">
      <c r="B133" s="201"/>
      <c r="C133" s="202"/>
      <c r="D133" s="203" t="s">
        <v>137</v>
      </c>
      <c r="E133" s="204" t="s">
        <v>1</v>
      </c>
      <c r="F133" s="205" t="s">
        <v>650</v>
      </c>
      <c r="G133" s="202"/>
      <c r="H133" s="204" t="s">
        <v>1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137</v>
      </c>
      <c r="AU133" s="211" t="s">
        <v>135</v>
      </c>
      <c r="AV133" s="13" t="s">
        <v>80</v>
      </c>
      <c r="AW133" s="13" t="s">
        <v>30</v>
      </c>
      <c r="AX133" s="13" t="s">
        <v>72</v>
      </c>
      <c r="AY133" s="211" t="s">
        <v>127</v>
      </c>
    </row>
    <row r="134" spans="2:51" s="14" customFormat="1" ht="12">
      <c r="B134" s="212"/>
      <c r="C134" s="213"/>
      <c r="D134" s="203" t="s">
        <v>137</v>
      </c>
      <c r="E134" s="214" t="s">
        <v>1</v>
      </c>
      <c r="F134" s="215" t="s">
        <v>651</v>
      </c>
      <c r="G134" s="213"/>
      <c r="H134" s="216">
        <v>1500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137</v>
      </c>
      <c r="AU134" s="222" t="s">
        <v>135</v>
      </c>
      <c r="AV134" s="14" t="s">
        <v>135</v>
      </c>
      <c r="AW134" s="14" t="s">
        <v>30</v>
      </c>
      <c r="AX134" s="14" t="s">
        <v>80</v>
      </c>
      <c r="AY134" s="222" t="s">
        <v>127</v>
      </c>
    </row>
    <row r="135" spans="2:63" s="12" customFormat="1" ht="25.95" customHeight="1">
      <c r="B135" s="171"/>
      <c r="C135" s="172"/>
      <c r="D135" s="173" t="s">
        <v>71</v>
      </c>
      <c r="E135" s="174" t="s">
        <v>86</v>
      </c>
      <c r="F135" s="174" t="s">
        <v>652</v>
      </c>
      <c r="G135" s="172"/>
      <c r="H135" s="172"/>
      <c r="I135" s="175"/>
      <c r="J135" s="176">
        <f>BK135</f>
        <v>0</v>
      </c>
      <c r="K135" s="172"/>
      <c r="L135" s="177"/>
      <c r="M135" s="178"/>
      <c r="N135" s="179"/>
      <c r="O135" s="179"/>
      <c r="P135" s="180">
        <f>P136+P138</f>
        <v>0</v>
      </c>
      <c r="Q135" s="179"/>
      <c r="R135" s="180">
        <f>R136+R138</f>
        <v>0</v>
      </c>
      <c r="S135" s="179"/>
      <c r="T135" s="181">
        <f>T136+T138</f>
        <v>0</v>
      </c>
      <c r="AR135" s="182" t="s">
        <v>158</v>
      </c>
      <c r="AT135" s="183" t="s">
        <v>71</v>
      </c>
      <c r="AU135" s="183" t="s">
        <v>72</v>
      </c>
      <c r="AY135" s="182" t="s">
        <v>127</v>
      </c>
      <c r="BK135" s="184">
        <f>BK136+BK138</f>
        <v>0</v>
      </c>
    </row>
    <row r="136" spans="2:63" s="12" customFormat="1" ht="22.95" customHeight="1">
      <c r="B136" s="171"/>
      <c r="C136" s="172"/>
      <c r="D136" s="173" t="s">
        <v>71</v>
      </c>
      <c r="E136" s="185" t="s">
        <v>653</v>
      </c>
      <c r="F136" s="185" t="s">
        <v>654</v>
      </c>
      <c r="G136" s="172"/>
      <c r="H136" s="172"/>
      <c r="I136" s="175"/>
      <c r="J136" s="186">
        <f>BK136</f>
        <v>0</v>
      </c>
      <c r="K136" s="172"/>
      <c r="L136" s="177"/>
      <c r="M136" s="178"/>
      <c r="N136" s="179"/>
      <c r="O136" s="179"/>
      <c r="P136" s="180">
        <f>P137</f>
        <v>0</v>
      </c>
      <c r="Q136" s="179"/>
      <c r="R136" s="180">
        <f>R137</f>
        <v>0</v>
      </c>
      <c r="S136" s="179"/>
      <c r="T136" s="181">
        <f>T137</f>
        <v>0</v>
      </c>
      <c r="AR136" s="182" t="s">
        <v>158</v>
      </c>
      <c r="AT136" s="183" t="s">
        <v>71</v>
      </c>
      <c r="AU136" s="183" t="s">
        <v>80</v>
      </c>
      <c r="AY136" s="182" t="s">
        <v>127</v>
      </c>
      <c r="BK136" s="184">
        <f>BK137</f>
        <v>0</v>
      </c>
    </row>
    <row r="137" spans="1:65" s="2" customFormat="1" ht="16.5" customHeight="1">
      <c r="A137" s="34"/>
      <c r="B137" s="35"/>
      <c r="C137" s="187" t="s">
        <v>149</v>
      </c>
      <c r="D137" s="187" t="s">
        <v>130</v>
      </c>
      <c r="E137" s="188" t="s">
        <v>655</v>
      </c>
      <c r="F137" s="189" t="s">
        <v>654</v>
      </c>
      <c r="G137" s="190" t="s">
        <v>656</v>
      </c>
      <c r="H137" s="191">
        <v>30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38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657</v>
      </c>
      <c r="AT137" s="199" t="s">
        <v>130</v>
      </c>
      <c r="AU137" s="199" t="s">
        <v>135</v>
      </c>
      <c r="AY137" s="17" t="s">
        <v>127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135</v>
      </c>
      <c r="BK137" s="200">
        <f>ROUND(I137*H137,2)</f>
        <v>0</v>
      </c>
      <c r="BL137" s="17" t="s">
        <v>657</v>
      </c>
      <c r="BM137" s="199" t="s">
        <v>658</v>
      </c>
    </row>
    <row r="138" spans="2:63" s="12" customFormat="1" ht="22.95" customHeight="1">
      <c r="B138" s="171"/>
      <c r="C138" s="172"/>
      <c r="D138" s="173" t="s">
        <v>71</v>
      </c>
      <c r="E138" s="185" t="s">
        <v>659</v>
      </c>
      <c r="F138" s="185" t="s">
        <v>660</v>
      </c>
      <c r="G138" s="172"/>
      <c r="H138" s="172"/>
      <c r="I138" s="175"/>
      <c r="J138" s="186">
        <f>BK138</f>
        <v>0</v>
      </c>
      <c r="K138" s="172"/>
      <c r="L138" s="177"/>
      <c r="M138" s="178"/>
      <c r="N138" s="179"/>
      <c r="O138" s="179"/>
      <c r="P138" s="180">
        <f>P139</f>
        <v>0</v>
      </c>
      <c r="Q138" s="179"/>
      <c r="R138" s="180">
        <f>R139</f>
        <v>0</v>
      </c>
      <c r="S138" s="179"/>
      <c r="T138" s="181">
        <f>T139</f>
        <v>0</v>
      </c>
      <c r="AR138" s="182" t="s">
        <v>158</v>
      </c>
      <c r="AT138" s="183" t="s">
        <v>71</v>
      </c>
      <c r="AU138" s="183" t="s">
        <v>80</v>
      </c>
      <c r="AY138" s="182" t="s">
        <v>127</v>
      </c>
      <c r="BK138" s="184">
        <f>BK139</f>
        <v>0</v>
      </c>
    </row>
    <row r="139" spans="1:65" s="2" customFormat="1" ht="16.5" customHeight="1">
      <c r="A139" s="34"/>
      <c r="B139" s="35"/>
      <c r="C139" s="187" t="s">
        <v>134</v>
      </c>
      <c r="D139" s="187" t="s">
        <v>130</v>
      </c>
      <c r="E139" s="188" t="s">
        <v>661</v>
      </c>
      <c r="F139" s="189" t="s">
        <v>660</v>
      </c>
      <c r="G139" s="190" t="s">
        <v>656</v>
      </c>
      <c r="H139" s="191">
        <v>30</v>
      </c>
      <c r="I139" s="192"/>
      <c r="J139" s="193">
        <f>ROUND(I139*H139,2)</f>
        <v>0</v>
      </c>
      <c r="K139" s="194"/>
      <c r="L139" s="39"/>
      <c r="M139" s="248" t="s">
        <v>1</v>
      </c>
      <c r="N139" s="249" t="s">
        <v>38</v>
      </c>
      <c r="O139" s="250"/>
      <c r="P139" s="251">
        <f>O139*H139</f>
        <v>0</v>
      </c>
      <c r="Q139" s="251">
        <v>0</v>
      </c>
      <c r="R139" s="251">
        <f>Q139*H139</f>
        <v>0</v>
      </c>
      <c r="S139" s="251">
        <v>0</v>
      </c>
      <c r="T139" s="25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657</v>
      </c>
      <c r="AT139" s="199" t="s">
        <v>130</v>
      </c>
      <c r="AU139" s="199" t="s">
        <v>135</v>
      </c>
      <c r="AY139" s="17" t="s">
        <v>127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135</v>
      </c>
      <c r="BK139" s="200">
        <f>ROUND(I139*H139,2)</f>
        <v>0</v>
      </c>
      <c r="BL139" s="17" t="s">
        <v>657</v>
      </c>
      <c r="BM139" s="199" t="s">
        <v>662</v>
      </c>
    </row>
    <row r="140" spans="1:31" s="2" customFormat="1" ht="6.9" customHeight="1">
      <c r="A140" s="34"/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39"/>
      <c r="M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</sheetData>
  <sheetProtection algorithmName="SHA-512" hashValue="jMg9pDSx+FOxNHSltrbyIibS1GlzlSbZZRFQWBrZ/r5gg4P2iwgHQn5b6MG12/1IG8uN0aiE0/r/QIhsCLEY1g==" saltValue="WdAw+vlYRQtbw/MrfRdKHaI9nz0oWa6/NisxPCh0PmIPAdAymlrBaoRzRSLGgWPRkpuCbY3ZhP21UPM4834oIA==" spinCount="100000" sheet="1" objects="1" scenarios="1" formatColumns="0" formatRows="0" autoFilter="0"/>
  <autoFilter ref="C120:K13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Radovan Fráňa</cp:lastModifiedBy>
  <dcterms:created xsi:type="dcterms:W3CDTF">2024-04-11T09:41:26Z</dcterms:created>
  <dcterms:modified xsi:type="dcterms:W3CDTF">2024-04-12T00:31:35Z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a5647bed-5012-4d95-bed8-725c15774e80</vt:lpwstr>
  </property>
</Properties>
</file>