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436" activeTab="0"/>
  </bookViews>
  <sheets>
    <sheet name="Rekapitulace stavby" sheetId="1" r:id="rId1"/>
    <sheet name="04 - Oprava bytu Nad Kaje..." sheetId="2" r:id="rId2"/>
    <sheet name="09 - Oprava bytu Jílkova ..." sheetId="3" r:id="rId3"/>
    <sheet name="20 - VRN" sheetId="4" r:id="rId4"/>
  </sheets>
  <definedNames>
    <definedName name="_xlnm._FilterDatabase" localSheetId="1" hidden="1">'04 - Oprava bytu Nad Kaje...'!$C$126:$K$202</definedName>
    <definedName name="_xlnm._FilterDatabase" localSheetId="2" hidden="1">'09 - Oprava bytu Jílkova ...'!$C$131:$K$279</definedName>
    <definedName name="_xlnm._FilterDatabase" localSheetId="3" hidden="1">'20 - VRN'!$C$120:$K$139</definedName>
    <definedName name="_xlnm.Print_Area" localSheetId="1">'04 - Oprava bytu Nad Kaje...'!$C$4:$J$76,'04 - Oprava bytu Nad Kaje...'!$C$82:$J$108,'04 - Oprava bytu Nad Kaje...'!$C$114:$J$202</definedName>
    <definedName name="_xlnm.Print_Area" localSheetId="2">'09 - Oprava bytu Jílkova ...'!$C$4:$J$76,'09 - Oprava bytu Jílkova ...'!$C$82:$J$113,'09 - Oprava bytu Jílkova ...'!$C$119:$J$279</definedName>
    <definedName name="_xlnm.Print_Area" localSheetId="3">'20 - VRN'!$C$4:$J$76,'20 - VRN'!$C$82:$J$102,'20 - VRN'!$C$108:$J$139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'04 - Oprava bytu Nad Kaje...'!$126:$126</definedName>
    <definedName name="_xlnm.Print_Titles" localSheetId="2">'09 - Oprava bytu Jílkova ...'!$131:$131</definedName>
    <definedName name="_xlnm.Print_Titles" localSheetId="3">'20 - VRN'!$120:$120</definedName>
  </definedNames>
  <calcPr calcId="162913"/>
</workbook>
</file>

<file path=xl/sharedStrings.xml><?xml version="1.0" encoding="utf-8"?>
<sst xmlns="http://schemas.openxmlformats.org/spreadsheetml/2006/main" count="3102" uniqueCount="532">
  <si>
    <t>Export Komplet</t>
  </si>
  <si>
    <t/>
  </si>
  <si>
    <t>2.0</t>
  </si>
  <si>
    <t>ZAMOK</t>
  </si>
  <si>
    <t>False</t>
  </si>
  <si>
    <t>{5c227ce6-97ba-4a46-bb3b-563ebb6fa463}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</si>
  <si>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</si>
  <si>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</si>
  <si>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</si>
  <si>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</si>
  <si>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</si>
  <si>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</si>
  <si>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</si>
  <si>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</si>
  <si>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</si>
  <si>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</si>
  <si>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</si>
  <si>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bytů MČ Praha 6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</si>
  <si>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</si>
  <si>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</si>
  <si>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</si>
  <si>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</si>
  <si>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</si>
  <si>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</si>
  <si>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</si>
  <si>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</si>
  <si>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</si>
  <si>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</si>
  <si>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</si>
  <si>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</si>
  <si>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</si>
  <si>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</si>
  <si>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</si>
  <si>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</si>
  <si>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</si>
  <si>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</si>
  <si>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</si>
  <si>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</si>
  <si>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</si>
  <si>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</si>
  <si>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</si>
  <si>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</si>
  <si>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</si>
  <si>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</si>
  <si>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</si>
  <si>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</si>
  <si>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</si>
  <si>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</si>
  <si>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</si>
  <si>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</si>
  <si>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</si>
  <si>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</si>
  <si>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</si>
  <si>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</si>
  <si>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</si>
  <si>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</si>
  <si>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</si>
  <si>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</si>
  <si>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</si>
  <si>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</si>
  <si>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</si>
  <si>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</si>
  <si>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</si>
  <si>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</si>
  <si>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</si>
  <si>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</si>
  <si>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</si>
  <si>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</si>
  <si>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</si>
  <si>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</si>
  <si>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</si>
  <si>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</si>
  <si>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</si>
  <si>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</si>
  <si>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</si>
  <si>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</si>
  <si>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</si>
  <si>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04</t>
  </si>
  <si>
    <t>Oprava bytu Nad Kajetánkou 1402/801, byt č. 4</t>
  </si>
  <si>
    <t>STA</t>
  </si>
  <si>
    <t>1</t>
  </si>
  <si>
    <t>{effb6f90-2d62-4523-8761-35b0b5e3f605}</t>
  </si>
  <si>
    <t>09</t>
  </si>
  <si>
    <t>Oprava bytu Jílkova 92, byt č. 9</t>
  </si>
  <si>
    <t>{dd2df398-8bd5-40a3-aaaa-a41887097618}</t>
  </si>
  <si>
    <t>20</t>
  </si>
  <si>
    <t>VRN</t>
  </si>
  <si>
    <t>{08bb247c-35bd-41a3-ae09-e1f6ae2110c1}</t>
  </si>
  <si>
    <t>KRYCÍ LIST SOUPISU PRACÍ</t>
  </si>
  <si>
    <t>Objekt:</t>
  </si>
  <si>
    <t>04 - Oprava bytu Nad Kajetánkou 1402/801, byt č. 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</si>
  <si>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</si>
  <si>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</si>
  <si>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</si>
  <si>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</si>
  <si>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</si>
  <si>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</si>
  <si>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</si>
  <si>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</si>
  <si>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</si>
  <si>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</si>
  <si>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</si>
  <si>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</si>
  <si>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</si>
  <si>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781 - Dokončovací práce - obklady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</si>
  <si>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</si>
  <si>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</si>
  <si>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</si>
  <si>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</si>
  <si>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</si>
  <si>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</si>
  <si>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</si>
  <si>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</si>
  <si>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</si>
  <si>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</si>
  <si>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</si>
  <si>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</si>
  <si>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</si>
  <si>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</si>
  <si>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</si>
  <si>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</si>
  <si>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</si>
  <si>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</si>
  <si>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</si>
  <si>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</si>
  <si>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</si>
  <si>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612315211</t>
  </si>
  <si>
    <t>Vápenná hladká omítka malých ploch do 0,09 m2 na stěnách</t>
  </si>
  <si>
    <t>kus</t>
  </si>
  <si>
    <t>4</t>
  </si>
  <si>
    <t>2</t>
  </si>
  <si>
    <t>178617740</t>
  </si>
  <si>
    <t>VV</t>
  </si>
  <si>
    <t>prostupy, otlučená místa v omítce</t>
  </si>
  <si>
    <t>10</t>
  </si>
  <si>
    <t>997</t>
  </si>
  <si>
    <t>Přesun sutě</t>
  </si>
  <si>
    <t>997013212</t>
  </si>
  <si>
    <t>Vnitrostaveništní doprava suti a vybouraných hmot pro budovy v přes 6 do 9 m ručně</t>
  </si>
  <si>
    <t>t</t>
  </si>
  <si>
    <t>852979877</t>
  </si>
  <si>
    <t>3</t>
  </si>
  <si>
    <t>997013219</t>
  </si>
  <si>
    <t>Příplatek k vnitrostaveništní dopravě suti a vybouraných hmot za zvětšenou dopravu suti ZKD 10 m</t>
  </si>
  <si>
    <t>-1820458371</t>
  </si>
  <si>
    <t>0,001*2 'Přepočtené koeficientem množství</t>
  </si>
  <si>
    <t>997013501</t>
  </si>
  <si>
    <t>Odvoz suti a vybouraných hmot na skládku nebo meziskládku do 1 km se složením</t>
  </si>
  <si>
    <t>1163656769</t>
  </si>
  <si>
    <t>5</t>
  </si>
  <si>
    <t>997013509</t>
  </si>
  <si>
    <t>Příplatek k odvozu suti a vybouraných hmot na skládku ZKD 1 km přes 1 km</t>
  </si>
  <si>
    <t>1289383128</t>
  </si>
  <si>
    <t>0,001*19 'Přepočtené koeficientem množství</t>
  </si>
  <si>
    <t>997013631</t>
  </si>
  <si>
    <t>Poplatek za uložení na skládce (skládkovné) stavebního odpadu směsného kód odpadu 17 09 04</t>
  </si>
  <si>
    <t>417272075</t>
  </si>
  <si>
    <t>998</t>
  </si>
  <si>
    <t>Přesun hmot</t>
  </si>
  <si>
    <t>7</t>
  </si>
  <si>
    <t>998018001</t>
  </si>
  <si>
    <t>Přesun hmot pro budovy ruční pro budovy v do 6 m</t>
  </si>
  <si>
    <t>1060626469</t>
  </si>
  <si>
    <t>8</t>
  </si>
  <si>
    <t>998018011</t>
  </si>
  <si>
    <t>Příplatek k ručnímu přesunu hmot pro budovy za zvětšený přesun ZKD 100 m</t>
  </si>
  <si>
    <t>-2117616865</t>
  </si>
  <si>
    <t>PSV</t>
  </si>
  <si>
    <t>Práce a dodávky PSV</t>
  </si>
  <si>
    <t>721</t>
  </si>
  <si>
    <t>Zdravotechnika - vnitřní kanalizace</t>
  </si>
  <si>
    <t>9</t>
  </si>
  <si>
    <t>721226521</t>
  </si>
  <si>
    <t>Zápachová uzávěrka nástěnná pro pračku a myčku DN 40</t>
  </si>
  <si>
    <t>16</t>
  </si>
  <si>
    <t>359701049</t>
  </si>
  <si>
    <t>721910941</t>
  </si>
  <si>
    <t>Pročištění odtokového žlabu sprchy</t>
  </si>
  <si>
    <t>-1347618560</t>
  </si>
  <si>
    <t>722</t>
  </si>
  <si>
    <t>Zdravotechnika - vnitřní vodovod</t>
  </si>
  <si>
    <t>11</t>
  </si>
  <si>
    <t>722190901</t>
  </si>
  <si>
    <t>Uzavření nebo otevření vodovodního potrubí při opravách</t>
  </si>
  <si>
    <t>888220886</t>
  </si>
  <si>
    <t>725</t>
  </si>
  <si>
    <t>Zdravotechnika - zařizovací předměty</t>
  </si>
  <si>
    <t>725860812</t>
  </si>
  <si>
    <t>Demontáž uzávěrů zápachu dvojitých</t>
  </si>
  <si>
    <t>407632479</t>
  </si>
  <si>
    <t>13</t>
  </si>
  <si>
    <t>725869101</t>
  </si>
  <si>
    <t>Montáž zápachových uzávěrek umyvadlových do DN 40</t>
  </si>
  <si>
    <t>1072064805</t>
  </si>
  <si>
    <t>umyvadlo</t>
  </si>
  <si>
    <t>14</t>
  </si>
  <si>
    <t>M</t>
  </si>
  <si>
    <t>55162001</t>
  </si>
  <si>
    <t>uzávěrka zápachová umyvadlová s celokovovým kulatým designem DN 32, chrom</t>
  </si>
  <si>
    <t>32</t>
  </si>
  <si>
    <t>1641944118</t>
  </si>
  <si>
    <t>781</t>
  </si>
  <si>
    <t>Dokončovací práce - obklady</t>
  </si>
  <si>
    <t>15</t>
  </si>
  <si>
    <t>781495115</t>
  </si>
  <si>
    <t>Spárování vnitřních obkladů silikonem</t>
  </si>
  <si>
    <t>m</t>
  </si>
  <si>
    <t>-1985458900</t>
  </si>
  <si>
    <t>781495211</t>
  </si>
  <si>
    <t>Čištění vnitřních ploch stěn po provedení obkladu chemickými prostředky</t>
  </si>
  <si>
    <t>m2</t>
  </si>
  <si>
    <t>-238162897</t>
  </si>
  <si>
    <t>koupelna</t>
  </si>
  <si>
    <t>(3,5*2+1,2*2)*2,0-0,7*1,97</t>
  </si>
  <si>
    <t>kuchyně</t>
  </si>
  <si>
    <t>(1,95+0,6+0,6)*0,6</t>
  </si>
  <si>
    <t>Součet</t>
  </si>
  <si>
    <t>17</t>
  </si>
  <si>
    <t>998781111</t>
  </si>
  <si>
    <t>Přesun hmot tonážní pro obklady keramické s omezením mechanizace v objektech v do 6 m</t>
  </si>
  <si>
    <t>-1013509405</t>
  </si>
  <si>
    <t>18</t>
  </si>
  <si>
    <t>998781192</t>
  </si>
  <si>
    <t>Příplatek k přesunu hmot tonážní 781 za zvětšený přesun do 100 m</t>
  </si>
  <si>
    <t>-919414176</t>
  </si>
  <si>
    <t>784</t>
  </si>
  <si>
    <t>Dokončovací práce - malby a tapety</t>
  </si>
  <si>
    <t>19</t>
  </si>
  <si>
    <t>784111001</t>
  </si>
  <si>
    <t>Oprášení (ometení ) podkladu v místnostech v do 3,80 m</t>
  </si>
  <si>
    <t>-533611336</t>
  </si>
  <si>
    <t>784161001</t>
  </si>
  <si>
    <t>Tmelení spar a rohů šířky do 3 mm akrylátovým tmelem v místnostech v do 3,80 m</t>
  </si>
  <si>
    <t>-2062943017</t>
  </si>
  <si>
    <t>784171101</t>
  </si>
  <si>
    <t>Zakrytí vnitřních podlah včetně pozdějšího odkrytí</t>
  </si>
  <si>
    <t>749279524</t>
  </si>
  <si>
    <t>podlaha</t>
  </si>
  <si>
    <t>27,934</t>
  </si>
  <si>
    <t>22</t>
  </si>
  <si>
    <t>58124844</t>
  </si>
  <si>
    <t>fólie pro malířské potřeby zakrývací tl 25µ 4x5m</t>
  </si>
  <si>
    <t>-1352872187</t>
  </si>
  <si>
    <t>27,934*1,2 'Přepočtené koeficientem množství</t>
  </si>
  <si>
    <t>23</t>
  </si>
  <si>
    <t>784171121</t>
  </si>
  <si>
    <t>Zakrytí vnitřních ploch konstrukcí nebo prvků v místnostech v do 3,80 m</t>
  </si>
  <si>
    <t>-316170048</t>
  </si>
  <si>
    <t>24</t>
  </si>
  <si>
    <t>58124842</t>
  </si>
  <si>
    <t>fólie pro malířské potřeby zakrývací tl 7µ 4x5m</t>
  </si>
  <si>
    <t>-1415172284</t>
  </si>
  <si>
    <t>10*1,2 'Přepočtené koeficientem množství</t>
  </si>
  <si>
    <t>25</t>
  </si>
  <si>
    <t>784181121.1</t>
  </si>
  <si>
    <t>Hloubková jednonásobná bezbarvá penetrace podkladu v místnostech v do 3,80 m</t>
  </si>
  <si>
    <t>-1668989110</t>
  </si>
  <si>
    <t>26</t>
  </si>
  <si>
    <t>784211101.1</t>
  </si>
  <si>
    <t>Dvojnásobné bílé malby ze směsí za mokra výborně oděruvzdorných v místnostech v do 3,80 m</t>
  </si>
  <si>
    <t>-797730351</t>
  </si>
  <si>
    <t>STĚNY</t>
  </si>
  <si>
    <t>pokoj</t>
  </si>
  <si>
    <t>(4,975*2+4,35*2)*2,55-1,2*1,35*2-0,8*1,97</t>
  </si>
  <si>
    <t>chodba</t>
  </si>
  <si>
    <t>(1,35*2+1,55*2)*2,55-0,8*1,97*2-0,7*1,97</t>
  </si>
  <si>
    <t>(3,5*2+1,2*2)*0,55</t>
  </si>
  <si>
    <t>STROPY</t>
  </si>
  <si>
    <t>27</t>
  </si>
  <si>
    <t>784211141</t>
  </si>
  <si>
    <t>Příplatek k cenám 2x maleb ze směsí za mokra oděruvzdorných za provádění pl do 5 m2</t>
  </si>
  <si>
    <t>-1312190992</t>
  </si>
  <si>
    <t>3,5*1,2</t>
  </si>
  <si>
    <t>786</t>
  </si>
  <si>
    <t>Dokončovací práce - čalounické úpravy</t>
  </si>
  <si>
    <t>28</t>
  </si>
  <si>
    <t>786624121</t>
  </si>
  <si>
    <t>Montáž lamelové žaluzie do oken zdvojených kovových otevíravých, sklápěcích a vyklápěcích</t>
  </si>
  <si>
    <t>-1518937986</t>
  </si>
  <si>
    <t>1,2*1,35</t>
  </si>
  <si>
    <t>29</t>
  </si>
  <si>
    <t>55346200</t>
  </si>
  <si>
    <t>žaluzie horizontální interiérové</t>
  </si>
  <si>
    <t>684287938</t>
  </si>
  <si>
    <t>30</t>
  </si>
  <si>
    <t>786624R</t>
  </si>
  <si>
    <t>Seřízení a vyčištění lamelové žaluzie do oken kovových</t>
  </si>
  <si>
    <t>kompl.</t>
  </si>
  <si>
    <t>-1343192502</t>
  </si>
  <si>
    <t>09 - Oprava bytu Jílkova 92, byt č. 9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</si>
  <si>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</si>
  <si>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</si>
  <si>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</si>
  <si>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766 - Konstrukce truhlářské</t>
  </si>
  <si>
    <t xml:space="preserve">    783 - Dokončovací práce - nátěry</t>
  </si>
  <si>
    <t>-1183442441</t>
  </si>
  <si>
    <t>-827461911</t>
  </si>
  <si>
    <t>172467932</t>
  </si>
  <si>
    <t>0,199*2 'Přepočtené koeficientem množství</t>
  </si>
  <si>
    <t>1624433359</t>
  </si>
  <si>
    <t>1522865698</t>
  </si>
  <si>
    <t>0,199*19 'Přepočtené koeficientem množství</t>
  </si>
  <si>
    <t>2072436615</t>
  </si>
  <si>
    <t>583774073</t>
  </si>
  <si>
    <t>-1515983729</t>
  </si>
  <si>
    <t>-766093813</t>
  </si>
  <si>
    <t>-1870545057</t>
  </si>
  <si>
    <t>722220861</t>
  </si>
  <si>
    <t>Demontáž armatur závitových se dvěma závity G do 3/4</t>
  </si>
  <si>
    <t>655670290</t>
  </si>
  <si>
    <t xml:space="preserve">rohový ventil WC, umyvadlo, </t>
  </si>
  <si>
    <t>1+1</t>
  </si>
  <si>
    <t>722232012</t>
  </si>
  <si>
    <t>Kohout kulový podomítkový G 3/4" PN 16 do 120°C vnitřní závit</t>
  </si>
  <si>
    <t>-946365584</t>
  </si>
  <si>
    <t>722232221</t>
  </si>
  <si>
    <t>Kohout kulový rohový G 1/2" PN 42 do 185°C plnoprůtokový s 2x vnějším závitem</t>
  </si>
  <si>
    <t>-475740603</t>
  </si>
  <si>
    <t>umyvadlo,WC</t>
  </si>
  <si>
    <t>722239101</t>
  </si>
  <si>
    <t>Montáž armatur vodovodních se dvěma závity G 1/2</t>
  </si>
  <si>
    <t>-1110489135</t>
  </si>
  <si>
    <t>WC</t>
  </si>
  <si>
    <t>55190006.1</t>
  </si>
  <si>
    <t>hadice flexibilní sanitární 3/8"</t>
  </si>
  <si>
    <t>-1489967849</t>
  </si>
  <si>
    <t>998722111</t>
  </si>
  <si>
    <t>Přesun hmot tonážní pro vnitřní vodovod s omezením mechanizace v objektech v do 6 m</t>
  </si>
  <si>
    <t>-1885041859</t>
  </si>
  <si>
    <t>998722192</t>
  </si>
  <si>
    <t>Příplatek k přesunu hmot tonážnímu pro vnitřní vodovod za zvětšený přesun do 100 m</t>
  </si>
  <si>
    <t>571862049</t>
  </si>
  <si>
    <t>725610810</t>
  </si>
  <si>
    <t>Demontáž sporáků kombi</t>
  </si>
  <si>
    <t>soubor</t>
  </si>
  <si>
    <t>1364056329</t>
  </si>
  <si>
    <t>741</t>
  </si>
  <si>
    <t>Elektroinstalace - silnoproud</t>
  </si>
  <si>
    <t>741370912</t>
  </si>
  <si>
    <t>Výměna objímek žárovkových keramických E 27</t>
  </si>
  <si>
    <t>-479393438</t>
  </si>
  <si>
    <t>34513187</t>
  </si>
  <si>
    <t>objímka žárovky E27 svorcová 13x1 keramická 1332-857 s kovovým kroužkem</t>
  </si>
  <si>
    <t>-104421615</t>
  </si>
  <si>
    <t>34711210</t>
  </si>
  <si>
    <t xml:space="preserve">žárovka čirá E27/42W </t>
  </si>
  <si>
    <t>581752947</t>
  </si>
  <si>
    <t>741371841</t>
  </si>
  <si>
    <t>Demontáž svítidla interiérového se standardní paticí nebo int. zdrojem LED přisazeného stropního do 0,09 m2 bez zachování funkčnosti</t>
  </si>
  <si>
    <t>-1183385217</t>
  </si>
  <si>
    <t>741371871</t>
  </si>
  <si>
    <t>Demontáž svítidla interiérového se standard paticí skleněného lustr typu do 2 zdrojů bez zachování funkčnosti</t>
  </si>
  <si>
    <t>-1742415773</t>
  </si>
  <si>
    <t>předsíň</t>
  </si>
  <si>
    <t>742</t>
  </si>
  <si>
    <t>Elektroinstalace - slaboproud</t>
  </si>
  <si>
    <t>742310006</t>
  </si>
  <si>
    <t>Montáž domácího nástěnného audio/video telefonu</t>
  </si>
  <si>
    <t>-1671981295</t>
  </si>
  <si>
    <t>38226805</t>
  </si>
  <si>
    <t>domovní telefon s ovládáním elektrického zámku</t>
  </si>
  <si>
    <t>-1060007651</t>
  </si>
  <si>
    <t>742310806</t>
  </si>
  <si>
    <t>Demontáž domácího nástěnného audio/video telefonu</t>
  </si>
  <si>
    <t>-381660399</t>
  </si>
  <si>
    <t>751</t>
  </si>
  <si>
    <t>Vzduchotechnika</t>
  </si>
  <si>
    <t>751614121.1</t>
  </si>
  <si>
    <t>Montáž čidla CO2</t>
  </si>
  <si>
    <t>350393584</t>
  </si>
  <si>
    <t>59081437</t>
  </si>
  <si>
    <t>hlásič kombinovaný adresný, teplotní a detektor CO</t>
  </si>
  <si>
    <t>-1520206439</t>
  </si>
  <si>
    <t>766</t>
  </si>
  <si>
    <t>Konstrukce truhlářské</t>
  </si>
  <si>
    <t>766211812R</t>
  </si>
  <si>
    <t>Demontáž drobných předmětů, madla, věšáky, úchyty, garnyže</t>
  </si>
  <si>
    <t>-795122549</t>
  </si>
  <si>
    <t>zrcadlo, police</t>
  </si>
  <si>
    <t>766660001</t>
  </si>
  <si>
    <t>Montáž dveřních křídel otvíravých jednokřídlových š do 0,8 m do ocelové zárubně</t>
  </si>
  <si>
    <t>-667742650</t>
  </si>
  <si>
    <t>31</t>
  </si>
  <si>
    <t>61164071</t>
  </si>
  <si>
    <t>dveře jednokřídlé voštinové profilované povrch lakovaný plné 700x1970-2100mm</t>
  </si>
  <si>
    <t>737458918</t>
  </si>
  <si>
    <t>766660720</t>
  </si>
  <si>
    <t>Osazení větrací mřížky s vyříznutím otvoru</t>
  </si>
  <si>
    <t>1249530901</t>
  </si>
  <si>
    <t>dveře koupelna</t>
  </si>
  <si>
    <t>33</t>
  </si>
  <si>
    <t>55341431</t>
  </si>
  <si>
    <t>mřížka větrací nerezová kruhová se síťovinou 100mm</t>
  </si>
  <si>
    <t>-290796918</t>
  </si>
  <si>
    <t>34</t>
  </si>
  <si>
    <t>766664957</t>
  </si>
  <si>
    <t>Výměna zámku interiérových dveří</t>
  </si>
  <si>
    <t>1478506557</t>
  </si>
  <si>
    <t>35</t>
  </si>
  <si>
    <t>766664958</t>
  </si>
  <si>
    <t>Výměna klik se štítky interiérových dveří</t>
  </si>
  <si>
    <t>-1994183677</t>
  </si>
  <si>
    <t>36</t>
  </si>
  <si>
    <t>766691914</t>
  </si>
  <si>
    <t>Vyvěšení nebo zavěšení dřevěných křídel dveří pl do 2 m2</t>
  </si>
  <si>
    <t>-1457075132</t>
  </si>
  <si>
    <t>1*2</t>
  </si>
  <si>
    <t>37</t>
  </si>
  <si>
    <t>766691932</t>
  </si>
  <si>
    <t>Seřízení plastového okenního nebo dveřního otvíracího a sklápěcího křídla</t>
  </si>
  <si>
    <t>-561093786</t>
  </si>
  <si>
    <t>1*4</t>
  </si>
  <si>
    <t>38</t>
  </si>
  <si>
    <t>998766111</t>
  </si>
  <si>
    <t>Přesun hmot tonážní pro kce truhlářské s omezením mechanizace v objektech v do 6 m</t>
  </si>
  <si>
    <t>1001678330</t>
  </si>
  <si>
    <t>39</t>
  </si>
  <si>
    <t>998766192</t>
  </si>
  <si>
    <t>Příplatek k přesunu hmot tonážní 766 za zvětšený přesun do 100 m</t>
  </si>
  <si>
    <t>-1439572604</t>
  </si>
  <si>
    <t>40</t>
  </si>
  <si>
    <t>2081754659</t>
  </si>
  <si>
    <t>41</t>
  </si>
  <si>
    <t>-798966830</t>
  </si>
  <si>
    <t>(3,7*2+1,25*2)*2,0-0,7*1,97</t>
  </si>
  <si>
    <t>(1,9+0,6+0,6)*0,6</t>
  </si>
  <si>
    <t>42</t>
  </si>
  <si>
    <t>1609967059</t>
  </si>
  <si>
    <t>43</t>
  </si>
  <si>
    <t>-1210605920</t>
  </si>
  <si>
    <t>783</t>
  </si>
  <si>
    <t>Dokončovací práce - nátěry</t>
  </si>
  <si>
    <t>44</t>
  </si>
  <si>
    <t>783301401</t>
  </si>
  <si>
    <t>Ometení zámečnických konstrukcí</t>
  </si>
  <si>
    <t>1121726244</t>
  </si>
  <si>
    <t>Nátěr zárubní</t>
  </si>
  <si>
    <t>0,3*5</t>
  </si>
  <si>
    <t>0,3*5,2</t>
  </si>
  <si>
    <t>vstupní dveře</t>
  </si>
  <si>
    <t>45</t>
  </si>
  <si>
    <t>783306805</t>
  </si>
  <si>
    <t>Odstranění nátěru ze zámečnických konstrukcí opálením</t>
  </si>
  <si>
    <t>703970908</t>
  </si>
  <si>
    <t>46</t>
  </si>
  <si>
    <t>783314101</t>
  </si>
  <si>
    <t>Základní jednonásobný syntetický nátěr zámečnických konstrukcí</t>
  </si>
  <si>
    <t>1145815745</t>
  </si>
  <si>
    <t>47</t>
  </si>
  <si>
    <t>783315101</t>
  </si>
  <si>
    <t>Mezinátěr jednonásobný syntetický standardní zámečnických konstrukcí</t>
  </si>
  <si>
    <t>-77786150</t>
  </si>
  <si>
    <t>48</t>
  </si>
  <si>
    <t>783317101</t>
  </si>
  <si>
    <t>Krycí jednonásobný syntetický standardní nátěr zámečnických konstrukcí</t>
  </si>
  <si>
    <t>-40407507</t>
  </si>
  <si>
    <t>49</t>
  </si>
  <si>
    <t>783352101</t>
  </si>
  <si>
    <t>Tmelení včetně přebroušení zámečnických konstrukcí polyesterovým tmelem</t>
  </si>
  <si>
    <t>549854498</t>
  </si>
  <si>
    <t>50</t>
  </si>
  <si>
    <t>-95631906</t>
  </si>
  <si>
    <t>51</t>
  </si>
  <si>
    <t>784111011</t>
  </si>
  <si>
    <t>Obroušení podkladu omítnutého v místnostech v do 3,80 m</t>
  </si>
  <si>
    <t>1452498936</t>
  </si>
  <si>
    <t>52</t>
  </si>
  <si>
    <t>784121001</t>
  </si>
  <si>
    <t>Oškrabání malby v místnostech v do 3,80 m</t>
  </si>
  <si>
    <t>-330654842</t>
  </si>
  <si>
    <t>53</t>
  </si>
  <si>
    <t>784121011</t>
  </si>
  <si>
    <t>Rozmývání podkladu po oškrabání malby v místnostech v do 3,80 m</t>
  </si>
  <si>
    <t>-1112441760</t>
  </si>
  <si>
    <t>54</t>
  </si>
  <si>
    <t>-1008819669</t>
  </si>
  <si>
    <t>55</t>
  </si>
  <si>
    <t>214726061</t>
  </si>
  <si>
    <t>24,943</t>
  </si>
  <si>
    <t>56</t>
  </si>
  <si>
    <t>1086468701</t>
  </si>
  <si>
    <t>24,943*1,2 'Přepočtené koeficientem množství</t>
  </si>
  <si>
    <t>57</t>
  </si>
  <si>
    <t>401291694</t>
  </si>
  <si>
    <t>58</t>
  </si>
  <si>
    <t>-572694721</t>
  </si>
  <si>
    <t>59</t>
  </si>
  <si>
    <t>-2087833296</t>
  </si>
  <si>
    <t>60</t>
  </si>
  <si>
    <t>784211011</t>
  </si>
  <si>
    <t>Jednonásobné bílé malby ze směsí za mokra velmi dobře oděruvzdorných v místnostech v do 3,80 m</t>
  </si>
  <si>
    <t>118290094</t>
  </si>
  <si>
    <t>61</t>
  </si>
  <si>
    <t>-471114781</t>
  </si>
  <si>
    <t>(3,9*2+4,825*2)*2,55-2,4*1,35-0,8*1,97</t>
  </si>
  <si>
    <t>(1,2*2+1,25*2)*2,55-0,8*1,97*2-0,7*1,97</t>
  </si>
  <si>
    <t>(3,7*2+1,25*2)*0,55</t>
  </si>
  <si>
    <t>62</t>
  </si>
  <si>
    <t>2045060772</t>
  </si>
  <si>
    <t>3,7*1,25</t>
  </si>
  <si>
    <t>63</t>
  </si>
  <si>
    <t>776201104</t>
  </si>
  <si>
    <t>1+1+1+1</t>
  </si>
  <si>
    <t>20 - VRN</t>
  </si>
  <si>
    <t xml:space="preserve">    9 - Ostatní konstrukce a práce, bourání</t>
  </si>
  <si>
    <t>VRN - Vedlejší rozpočtové náklady</t>
  </si>
  <si>
    <t xml:space="preserve">    VRN3 - Zařízení staveniště</t>
  </si>
  <si>
    <t xml:space="preserve">    VRN7 - Provozní vlivy</t>
  </si>
  <si>
    <t>Ostatní konstrukce a práce, bourání</t>
  </si>
  <si>
    <t>952901111</t>
  </si>
  <si>
    <t>Vyčištění budov bytové a občanské výstavby při výšce podlaží do 4 m</t>
  </si>
  <si>
    <t>1811993367</t>
  </si>
  <si>
    <t xml:space="preserve">Kompletní úklid bytu </t>
  </si>
  <si>
    <t xml:space="preserve">(podlahy, dveře, okna, zásuvky, vypínače, světla, větrací mřížky, domovní telefon, rozvodnice, zařizovací předměty, radiátory a kuch.linka, atd.) </t>
  </si>
  <si>
    <t>Byt č. 9, Jílkova 92</t>
  </si>
  <si>
    <t>Byt č. 4, Nad Kajetánkou 1402</t>
  </si>
  <si>
    <t>952902021</t>
  </si>
  <si>
    <t>Čištění budov zametení hladkých podlah</t>
  </si>
  <si>
    <t>-644601451</t>
  </si>
  <si>
    <t>Denní úklid společných prostor (dny*m2)</t>
  </si>
  <si>
    <t>15*75</t>
  </si>
  <si>
    <t>Vedlejší rozpočtové náklady</t>
  </si>
  <si>
    <t>VRN3</t>
  </si>
  <si>
    <t>Zařízení staveniště</t>
  </si>
  <si>
    <t>030001000</t>
  </si>
  <si>
    <t>den</t>
  </si>
  <si>
    <t>1024</t>
  </si>
  <si>
    <t>950306014</t>
  </si>
  <si>
    <t>VRN7</t>
  </si>
  <si>
    <t>Provozní vlivy</t>
  </si>
  <si>
    <t>070001000</t>
  </si>
  <si>
    <t>1259756800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</si>
</sst>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>
      <selection activeCell="AL6" sqref="AL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6" t="s">
        <v>14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2"/>
      <c r="AL5" s="22"/>
      <c r="AM5" s="22"/>
      <c r="AN5" s="22"/>
      <c r="AO5" s="22"/>
      <c r="AP5" s="22"/>
      <c r="AQ5" s="22"/>
      <c r="AR5" s="20"/>
      <c r="BE5" s="283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8" t="s">
        <v>17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2"/>
      <c r="AL6" s="22"/>
      <c r="AM6" s="22"/>
      <c r="AN6" s="22"/>
      <c r="AO6" s="22"/>
      <c r="AP6" s="22"/>
      <c r="AQ6" s="22"/>
      <c r="AR6" s="20"/>
      <c r="BE6" s="284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4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253">
        <v>45342</v>
      </c>
      <c r="AO8" s="22"/>
      <c r="AP8" s="22"/>
      <c r="AQ8" s="22"/>
      <c r="AR8" s="20"/>
      <c r="BE8" s="284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4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84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25</v>
      </c>
      <c r="AL11" s="22"/>
      <c r="AM11" s="22"/>
      <c r="AN11" s="27" t="s">
        <v>1</v>
      </c>
      <c r="AO11" s="22"/>
      <c r="AP11" s="22"/>
      <c r="AQ11" s="22"/>
      <c r="AR11" s="20"/>
      <c r="BE11" s="284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4"/>
      <c r="BS12" s="17" t="s">
        <v>6</v>
      </c>
    </row>
    <row r="13" spans="2:71" s="1" customFormat="1" ht="12" customHeight="1">
      <c r="B13" s="21"/>
      <c r="C13" s="22"/>
      <c r="D13" s="29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27</v>
      </c>
      <c r="AO13" s="22"/>
      <c r="AP13" s="22"/>
      <c r="AQ13" s="22"/>
      <c r="AR13" s="20"/>
      <c r="BE13" s="284"/>
      <c r="BS13" s="17" t="s">
        <v>6</v>
      </c>
    </row>
    <row r="14" spans="2:71" ht="13.2">
      <c r="B14" s="21"/>
      <c r="C14" s="22"/>
      <c r="D14" s="22"/>
      <c r="E14" s="289" t="s">
        <v>27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" t="s">
        <v>25</v>
      </c>
      <c r="AL14" s="22"/>
      <c r="AM14" s="22"/>
      <c r="AN14" s="31" t="s">
        <v>27</v>
      </c>
      <c r="AO14" s="22"/>
      <c r="AP14" s="22"/>
      <c r="AQ14" s="22"/>
      <c r="AR14" s="20"/>
      <c r="BE14" s="284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4"/>
      <c r="BS15" s="17" t="s">
        <v>4</v>
      </c>
    </row>
    <row r="16" spans="2:71" s="1" customFormat="1" ht="12" customHeight="1">
      <c r="B16" s="21"/>
      <c r="C16" s="22"/>
      <c r="D16" s="29" t="s">
        <v>28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84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25</v>
      </c>
      <c r="AL17" s="22"/>
      <c r="AM17" s="22"/>
      <c r="AN17" s="27" t="s">
        <v>1</v>
      </c>
      <c r="AO17" s="22"/>
      <c r="AP17" s="22"/>
      <c r="AQ17" s="22"/>
      <c r="AR17" s="20"/>
      <c r="BE17" s="284"/>
      <c r="BS17" s="17" t="s">
        <v>4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4"/>
      <c r="BS18" s="17" t="s">
        <v>6</v>
      </c>
    </row>
    <row r="19" spans="2:71" s="1" customFormat="1" ht="12" customHeight="1">
      <c r="B19" s="21"/>
      <c r="C19" s="22"/>
      <c r="D19" s="29" t="s">
        <v>29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84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25</v>
      </c>
      <c r="AL20" s="22"/>
      <c r="AM20" s="22"/>
      <c r="AN20" s="27" t="s">
        <v>1</v>
      </c>
      <c r="AO20" s="22"/>
      <c r="AP20" s="22"/>
      <c r="AQ20" s="22"/>
      <c r="AR20" s="20"/>
      <c r="BE20" s="284"/>
      <c r="BS20" s="17" t="s">
        <v>30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4"/>
    </row>
    <row r="22" spans="2:57" s="1" customFormat="1" ht="12" customHeight="1">
      <c r="B22" s="21"/>
      <c r="C22" s="22"/>
      <c r="D22" s="29" t="s">
        <v>31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4"/>
    </row>
    <row r="23" spans="2:57" s="1" customFormat="1" ht="16.5" customHeight="1">
      <c r="B23" s="21"/>
      <c r="C23" s="22"/>
      <c r="D23" s="22"/>
      <c r="E23" s="291" t="s">
        <v>1</v>
      </c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2"/>
      <c r="AP23" s="22"/>
      <c r="AQ23" s="22"/>
      <c r="AR23" s="20"/>
      <c r="BE23" s="284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4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4"/>
    </row>
    <row r="26" spans="1:57" s="2" customFormat="1" ht="25.95" customHeight="1">
      <c r="A26" s="34"/>
      <c r="B26" s="35"/>
      <c r="C26" s="36"/>
      <c r="D26" s="37" t="s">
        <v>32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2">
        <f>ROUND(AG94,2)</f>
        <v>0</v>
      </c>
      <c r="AL26" s="293"/>
      <c r="AM26" s="293"/>
      <c r="AN26" s="293"/>
      <c r="AO26" s="293"/>
      <c r="AP26" s="36"/>
      <c r="AQ26" s="36"/>
      <c r="AR26" s="39"/>
      <c r="BE26" s="284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4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4" t="s">
        <v>33</v>
      </c>
      <c r="M28" s="294"/>
      <c r="N28" s="294"/>
      <c r="O28" s="294"/>
      <c r="P28" s="294"/>
      <c r="Q28" s="36"/>
      <c r="R28" s="36"/>
      <c r="S28" s="36"/>
      <c r="T28" s="36"/>
      <c r="U28" s="36"/>
      <c r="V28" s="36"/>
      <c r="W28" s="294" t="s">
        <v>34</v>
      </c>
      <c r="X28" s="294"/>
      <c r="Y28" s="294"/>
      <c r="Z28" s="294"/>
      <c r="AA28" s="294"/>
      <c r="AB28" s="294"/>
      <c r="AC28" s="294"/>
      <c r="AD28" s="294"/>
      <c r="AE28" s="294"/>
      <c r="AF28" s="36"/>
      <c r="AG28" s="36"/>
      <c r="AH28" s="36"/>
      <c r="AI28" s="36"/>
      <c r="AJ28" s="36"/>
      <c r="AK28" s="294" t="s">
        <v>35</v>
      </c>
      <c r="AL28" s="294"/>
      <c r="AM28" s="294"/>
      <c r="AN28" s="294"/>
      <c r="AO28" s="294"/>
      <c r="AP28" s="36"/>
      <c r="AQ28" s="36"/>
      <c r="AR28" s="39"/>
      <c r="BE28" s="284"/>
    </row>
    <row r="29" spans="2:57" s="3" customFormat="1" ht="14.4" customHeight="1">
      <c r="B29" s="40"/>
      <c r="C29" s="41"/>
      <c r="D29" s="29" t="s">
        <v>36</v>
      </c>
      <c r="E29" s="41"/>
      <c r="F29" s="29" t="s">
        <v>37</v>
      </c>
      <c r="G29" s="41"/>
      <c r="H29" s="41"/>
      <c r="I29" s="41"/>
      <c r="J29" s="41"/>
      <c r="K29" s="41"/>
      <c r="L29" s="278">
        <v>0.21</v>
      </c>
      <c r="M29" s="277"/>
      <c r="N29" s="277"/>
      <c r="O29" s="277"/>
      <c r="P29" s="277"/>
      <c r="Q29" s="41"/>
      <c r="R29" s="41"/>
      <c r="S29" s="41"/>
      <c r="T29" s="41"/>
      <c r="U29" s="41"/>
      <c r="V29" s="41"/>
      <c r="W29" s="276">
        <f>ROUND(AZ94,2)</f>
        <v>0</v>
      </c>
      <c r="X29" s="277"/>
      <c r="Y29" s="277"/>
      <c r="Z29" s="277"/>
      <c r="AA29" s="277"/>
      <c r="AB29" s="277"/>
      <c r="AC29" s="277"/>
      <c r="AD29" s="277"/>
      <c r="AE29" s="277"/>
      <c r="AF29" s="41"/>
      <c r="AG29" s="41"/>
      <c r="AH29" s="41"/>
      <c r="AI29" s="41"/>
      <c r="AJ29" s="41"/>
      <c r="AK29" s="276">
        <f>ROUND(AV94,2)</f>
        <v>0</v>
      </c>
      <c r="AL29" s="277"/>
      <c r="AM29" s="277"/>
      <c r="AN29" s="277"/>
      <c r="AO29" s="277"/>
      <c r="AP29" s="41"/>
      <c r="AQ29" s="41"/>
      <c r="AR29" s="42"/>
      <c r="BE29" s="285"/>
    </row>
    <row r="30" spans="2:57" s="3" customFormat="1" ht="14.4" customHeight="1">
      <c r="B30" s="40"/>
      <c r="C30" s="41"/>
      <c r="D30" s="41"/>
      <c r="E30" s="41"/>
      <c r="F30" s="29" t="s">
        <v>38</v>
      </c>
      <c r="G30" s="41"/>
      <c r="H30" s="41"/>
      <c r="I30" s="41"/>
      <c r="J30" s="41"/>
      <c r="K30" s="41"/>
      <c r="L30" s="278">
        <v>0.12</v>
      </c>
      <c r="M30" s="277"/>
      <c r="N30" s="277"/>
      <c r="O30" s="277"/>
      <c r="P30" s="277"/>
      <c r="Q30" s="41"/>
      <c r="R30" s="41"/>
      <c r="S30" s="41"/>
      <c r="T30" s="41"/>
      <c r="U30" s="41"/>
      <c r="V30" s="41"/>
      <c r="W30" s="276">
        <f>ROUND(BA94,2)</f>
        <v>0</v>
      </c>
      <c r="X30" s="277"/>
      <c r="Y30" s="277"/>
      <c r="Z30" s="277"/>
      <c r="AA30" s="277"/>
      <c r="AB30" s="277"/>
      <c r="AC30" s="277"/>
      <c r="AD30" s="277"/>
      <c r="AE30" s="277"/>
      <c r="AF30" s="41"/>
      <c r="AG30" s="41"/>
      <c r="AH30" s="41"/>
      <c r="AI30" s="41"/>
      <c r="AJ30" s="41"/>
      <c r="AK30" s="276">
        <f>ROUND(AW94,2)</f>
        <v>0</v>
      </c>
      <c r="AL30" s="277"/>
      <c r="AM30" s="277"/>
      <c r="AN30" s="277"/>
      <c r="AO30" s="277"/>
      <c r="AP30" s="41"/>
      <c r="AQ30" s="41"/>
      <c r="AR30" s="42"/>
      <c r="BE30" s="285"/>
    </row>
    <row r="31" spans="2:57" s="3" customFormat="1" ht="14.4" customHeight="1" hidden="1">
      <c r="B31" s="40"/>
      <c r="C31" s="41"/>
      <c r="D31" s="41"/>
      <c r="E31" s="41"/>
      <c r="F31" s="29" t="s">
        <v>39</v>
      </c>
      <c r="G31" s="41"/>
      <c r="H31" s="41"/>
      <c r="I31" s="41"/>
      <c r="J31" s="41"/>
      <c r="K31" s="41"/>
      <c r="L31" s="278">
        <v>0.21</v>
      </c>
      <c r="M31" s="277"/>
      <c r="N31" s="277"/>
      <c r="O31" s="277"/>
      <c r="P31" s="277"/>
      <c r="Q31" s="41"/>
      <c r="R31" s="41"/>
      <c r="S31" s="41"/>
      <c r="T31" s="41"/>
      <c r="U31" s="41"/>
      <c r="V31" s="41"/>
      <c r="W31" s="276">
        <f>ROUND(BB94,2)</f>
        <v>0</v>
      </c>
      <c r="X31" s="277"/>
      <c r="Y31" s="277"/>
      <c r="Z31" s="277"/>
      <c r="AA31" s="277"/>
      <c r="AB31" s="277"/>
      <c r="AC31" s="277"/>
      <c r="AD31" s="277"/>
      <c r="AE31" s="277"/>
      <c r="AF31" s="41"/>
      <c r="AG31" s="41"/>
      <c r="AH31" s="41"/>
      <c r="AI31" s="41"/>
      <c r="AJ31" s="41"/>
      <c r="AK31" s="276">
        <v>0</v>
      </c>
      <c r="AL31" s="277"/>
      <c r="AM31" s="277"/>
      <c r="AN31" s="277"/>
      <c r="AO31" s="277"/>
      <c r="AP31" s="41"/>
      <c r="AQ31" s="41"/>
      <c r="AR31" s="42"/>
      <c r="BE31" s="285"/>
    </row>
    <row r="32" spans="2:57" s="3" customFormat="1" ht="14.4" customHeight="1" hidden="1">
      <c r="B32" s="40"/>
      <c r="C32" s="41"/>
      <c r="D32" s="41"/>
      <c r="E32" s="41"/>
      <c r="F32" s="29" t="s">
        <v>40</v>
      </c>
      <c r="G32" s="41"/>
      <c r="H32" s="41"/>
      <c r="I32" s="41"/>
      <c r="J32" s="41"/>
      <c r="K32" s="41"/>
      <c r="L32" s="278">
        <v>0.12</v>
      </c>
      <c r="M32" s="277"/>
      <c r="N32" s="277"/>
      <c r="O32" s="277"/>
      <c r="P32" s="277"/>
      <c r="Q32" s="41"/>
      <c r="R32" s="41"/>
      <c r="S32" s="41"/>
      <c r="T32" s="41"/>
      <c r="U32" s="41"/>
      <c r="V32" s="41"/>
      <c r="W32" s="276">
        <f>ROUND(BC94,2)</f>
        <v>0</v>
      </c>
      <c r="X32" s="277"/>
      <c r="Y32" s="277"/>
      <c r="Z32" s="277"/>
      <c r="AA32" s="277"/>
      <c r="AB32" s="277"/>
      <c r="AC32" s="277"/>
      <c r="AD32" s="277"/>
      <c r="AE32" s="277"/>
      <c r="AF32" s="41"/>
      <c r="AG32" s="41"/>
      <c r="AH32" s="41"/>
      <c r="AI32" s="41"/>
      <c r="AJ32" s="41"/>
      <c r="AK32" s="276">
        <v>0</v>
      </c>
      <c r="AL32" s="277"/>
      <c r="AM32" s="277"/>
      <c r="AN32" s="277"/>
      <c r="AO32" s="277"/>
      <c r="AP32" s="41"/>
      <c r="AQ32" s="41"/>
      <c r="AR32" s="42"/>
      <c r="BE32" s="285"/>
    </row>
    <row r="33" spans="2:57" s="3" customFormat="1" ht="14.4" customHeight="1" hidden="1">
      <c r="B33" s="40"/>
      <c r="C33" s="41"/>
      <c r="D33" s="41"/>
      <c r="E33" s="41"/>
      <c r="F33" s="29" t="s">
        <v>41</v>
      </c>
      <c r="G33" s="41"/>
      <c r="H33" s="41"/>
      <c r="I33" s="41"/>
      <c r="J33" s="41"/>
      <c r="K33" s="41"/>
      <c r="L33" s="278">
        <v>0</v>
      </c>
      <c r="M33" s="277"/>
      <c r="N33" s="277"/>
      <c r="O33" s="277"/>
      <c r="P33" s="277"/>
      <c r="Q33" s="41"/>
      <c r="R33" s="41"/>
      <c r="S33" s="41"/>
      <c r="T33" s="41"/>
      <c r="U33" s="41"/>
      <c r="V33" s="41"/>
      <c r="W33" s="276">
        <f>ROUND(BD94,2)</f>
        <v>0</v>
      </c>
      <c r="X33" s="277"/>
      <c r="Y33" s="277"/>
      <c r="Z33" s="277"/>
      <c r="AA33" s="277"/>
      <c r="AB33" s="277"/>
      <c r="AC33" s="277"/>
      <c r="AD33" s="277"/>
      <c r="AE33" s="277"/>
      <c r="AF33" s="41"/>
      <c r="AG33" s="41"/>
      <c r="AH33" s="41"/>
      <c r="AI33" s="41"/>
      <c r="AJ33" s="41"/>
      <c r="AK33" s="276">
        <v>0</v>
      </c>
      <c r="AL33" s="277"/>
      <c r="AM33" s="277"/>
      <c r="AN33" s="277"/>
      <c r="AO33" s="277"/>
      <c r="AP33" s="41"/>
      <c r="AQ33" s="41"/>
      <c r="AR33" s="42"/>
      <c r="BE33" s="285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4"/>
    </row>
    <row r="35" spans="1:57" s="2" customFormat="1" ht="25.95" customHeight="1">
      <c r="A35" s="34"/>
      <c r="B35" s="35"/>
      <c r="C35" s="43"/>
      <c r="D35" s="44" t="s">
        <v>42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43</v>
      </c>
      <c r="U35" s="45"/>
      <c r="V35" s="45"/>
      <c r="W35" s="45"/>
      <c r="X35" s="279" t="s">
        <v>44</v>
      </c>
      <c r="Y35" s="280"/>
      <c r="Z35" s="280"/>
      <c r="AA35" s="280"/>
      <c r="AB35" s="280"/>
      <c r="AC35" s="45"/>
      <c r="AD35" s="45"/>
      <c r="AE35" s="45"/>
      <c r="AF35" s="45"/>
      <c r="AG35" s="45"/>
      <c r="AH35" s="45"/>
      <c r="AI35" s="45"/>
      <c r="AJ35" s="45"/>
      <c r="AK35" s="281">
        <f>SUM(AK26:AK33)</f>
        <v>0</v>
      </c>
      <c r="AL35" s="280"/>
      <c r="AM35" s="280"/>
      <c r="AN35" s="280"/>
      <c r="AO35" s="282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45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46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47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48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47</v>
      </c>
      <c r="AI60" s="38"/>
      <c r="AJ60" s="38"/>
      <c r="AK60" s="38"/>
      <c r="AL60" s="38"/>
      <c r="AM60" s="52" t="s">
        <v>48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49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50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47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48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47</v>
      </c>
      <c r="AI75" s="38"/>
      <c r="AJ75" s="38"/>
      <c r="AK75" s="38"/>
      <c r="AL75" s="38"/>
      <c r="AM75" s="52" t="s">
        <v>48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51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2024-01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5" t="str">
        <f>K6</f>
        <v>Oprava bytů MČ Praha 6</v>
      </c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7">
        <f>IF(AN8="","",AN8)</f>
        <v>45342</v>
      </c>
      <c r="AN87" s="267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15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28</v>
      </c>
      <c r="AJ89" s="36"/>
      <c r="AK89" s="36"/>
      <c r="AL89" s="36"/>
      <c r="AM89" s="268" t="str">
        <f>IF(E17="","",E17)</f>
        <v xml:space="preserve"> </v>
      </c>
      <c r="AN89" s="269"/>
      <c r="AO89" s="269"/>
      <c r="AP89" s="269"/>
      <c r="AQ89" s="36"/>
      <c r="AR89" s="39"/>
      <c r="AS89" s="270" t="s">
        <v>52</v>
      </c>
      <c r="AT89" s="271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26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29</v>
      </c>
      <c r="AJ90" s="36"/>
      <c r="AK90" s="36"/>
      <c r="AL90" s="36"/>
      <c r="AM90" s="268" t="str">
        <f>IF(E20="","",E20)</f>
        <v xml:space="preserve"> </v>
      </c>
      <c r="AN90" s="269"/>
      <c r="AO90" s="269"/>
      <c r="AP90" s="269"/>
      <c r="AQ90" s="36"/>
      <c r="AR90" s="39"/>
      <c r="AS90" s="272"/>
      <c r="AT90" s="273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4"/>
      <c r="AT91" s="275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58" t="s">
        <v>53</v>
      </c>
      <c r="D92" s="259"/>
      <c r="E92" s="259"/>
      <c r="F92" s="259"/>
      <c r="G92" s="259"/>
      <c r="H92" s="73"/>
      <c r="I92" s="260" t="s">
        <v>54</v>
      </c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61" t="s">
        <v>55</v>
      </c>
      <c r="AH92" s="259"/>
      <c r="AI92" s="259"/>
      <c r="AJ92" s="259"/>
      <c r="AK92" s="259"/>
      <c r="AL92" s="259"/>
      <c r="AM92" s="259"/>
      <c r="AN92" s="260" t="s">
        <v>56</v>
      </c>
      <c r="AO92" s="259"/>
      <c r="AP92" s="262"/>
      <c r="AQ92" s="74" t="s">
        <v>57</v>
      </c>
      <c r="AR92" s="39"/>
      <c r="AS92" s="75" t="s">
        <v>58</v>
      </c>
      <c r="AT92" s="76" t="s">
        <v>59</v>
      </c>
      <c r="AU92" s="76" t="s">
        <v>60</v>
      </c>
      <c r="AV92" s="76" t="s">
        <v>61</v>
      </c>
      <c r="AW92" s="76" t="s">
        <v>62</v>
      </c>
      <c r="AX92" s="76" t="s">
        <v>63</v>
      </c>
      <c r="AY92" s="76" t="s">
        <v>64</v>
      </c>
      <c r="AZ92" s="76" t="s">
        <v>65</v>
      </c>
      <c r="BA92" s="76" t="s">
        <v>66</v>
      </c>
      <c r="BB92" s="76" t="s">
        <v>67</v>
      </c>
      <c r="BC92" s="76" t="s">
        <v>68</v>
      </c>
      <c r="BD92" s="77" t="s">
        <v>69</v>
      </c>
      <c r="BE92" s="34"/>
    </row>
    <row r="93" spans="1:57" s="2" customFormat="1" ht="10.9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70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63">
        <f>ROUND(SUM(AG95:AG97),2)</f>
        <v>0</v>
      </c>
      <c r="AH94" s="263"/>
      <c r="AI94" s="263"/>
      <c r="AJ94" s="263"/>
      <c r="AK94" s="263"/>
      <c r="AL94" s="263"/>
      <c r="AM94" s="263"/>
      <c r="AN94" s="264">
        <f>SUM(AG94,AT94)</f>
        <v>0</v>
      </c>
      <c r="AO94" s="264"/>
      <c r="AP94" s="264"/>
      <c r="AQ94" s="85" t="s">
        <v>1</v>
      </c>
      <c r="AR94" s="86"/>
      <c r="AS94" s="87">
        <f>ROUND(SUM(AS95:AS97),2)</f>
        <v>0</v>
      </c>
      <c r="AT94" s="88">
        <f>ROUND(SUM(AV94:AW94),2)</f>
        <v>0</v>
      </c>
      <c r="AU94" s="89">
        <f>ROUND(SUM(AU95:AU97),5)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ROUND(SUM(AZ95:AZ97),2)</f>
        <v>0</v>
      </c>
      <c r="BA94" s="88">
        <f>ROUND(SUM(BA95:BA97),2)</f>
        <v>0</v>
      </c>
      <c r="BB94" s="88">
        <f>ROUND(SUM(BB95:BB97),2)</f>
        <v>0</v>
      </c>
      <c r="BC94" s="88">
        <f>ROUND(SUM(BC95:BC97),2)</f>
        <v>0</v>
      </c>
      <c r="BD94" s="90">
        <f>ROUND(SUM(BD95:BD97),2)</f>
        <v>0</v>
      </c>
      <c r="BS94" s="91" t="s">
        <v>71</v>
      </c>
      <c r="BT94" s="91" t="s">
        <v>72</v>
      </c>
      <c r="BU94" s="92" t="s">
        <v>73</v>
      </c>
      <c r="BV94" s="91" t="s">
        <v>74</v>
      </c>
      <c r="BW94" s="91" t="s">
        <v>5</v>
      </c>
      <c r="BX94" s="91" t="s">
        <v>75</v>
      </c>
      <c r="CL94" s="91" t="s">
        <v>1</v>
      </c>
    </row>
    <row r="95" spans="1:91" s="7" customFormat="1" ht="24.75" customHeight="1">
      <c r="A95" s="93" t="s">
        <v>76</v>
      </c>
      <c r="B95" s="94"/>
      <c r="C95" s="95"/>
      <c r="D95" s="257" t="s">
        <v>77</v>
      </c>
      <c r="E95" s="257"/>
      <c r="F95" s="257"/>
      <c r="G95" s="257"/>
      <c r="H95" s="257"/>
      <c r="I95" s="96"/>
      <c r="J95" s="257" t="s">
        <v>78</v>
      </c>
      <c r="K95" s="257"/>
      <c r="L95" s="257"/>
      <c r="M95" s="257"/>
      <c r="N95" s="257"/>
      <c r="O95" s="257"/>
      <c r="P95" s="257"/>
      <c r="Q95" s="257"/>
      <c r="R95" s="257"/>
      <c r="S95" s="257"/>
      <c r="T95" s="257"/>
      <c r="U95" s="257"/>
      <c r="V95" s="257"/>
      <c r="W95" s="257"/>
      <c r="X95" s="257"/>
      <c r="Y95" s="257"/>
      <c r="Z95" s="257"/>
      <c r="AA95" s="257"/>
      <c r="AB95" s="257"/>
      <c r="AC95" s="257"/>
      <c r="AD95" s="257"/>
      <c r="AE95" s="257"/>
      <c r="AF95" s="257"/>
      <c r="AG95" s="255">
        <f>'04 - Oprava bytu Nad Kaje...'!J30</f>
        <v>0</v>
      </c>
      <c r="AH95" s="256"/>
      <c r="AI95" s="256"/>
      <c r="AJ95" s="256"/>
      <c r="AK95" s="256"/>
      <c r="AL95" s="256"/>
      <c r="AM95" s="256"/>
      <c r="AN95" s="255">
        <f>SUM(AG95,AT95)</f>
        <v>0</v>
      </c>
      <c r="AO95" s="256"/>
      <c r="AP95" s="256"/>
      <c r="AQ95" s="97" t="s">
        <v>79</v>
      </c>
      <c r="AR95" s="98"/>
      <c r="AS95" s="99">
        <v>0</v>
      </c>
      <c r="AT95" s="100">
        <f>ROUND(SUM(AV95:AW95),2)</f>
        <v>0</v>
      </c>
      <c r="AU95" s="101">
        <f>'04 - Oprava bytu Nad Kaje...'!P127</f>
        <v>0</v>
      </c>
      <c r="AV95" s="100">
        <f>'04 - Oprava bytu Nad Kaje...'!J33</f>
        <v>0</v>
      </c>
      <c r="AW95" s="100">
        <f>'04 - Oprava bytu Nad Kaje...'!J34</f>
        <v>0</v>
      </c>
      <c r="AX95" s="100">
        <f>'04 - Oprava bytu Nad Kaje...'!J35</f>
        <v>0</v>
      </c>
      <c r="AY95" s="100">
        <f>'04 - Oprava bytu Nad Kaje...'!J36</f>
        <v>0</v>
      </c>
      <c r="AZ95" s="100">
        <f>'04 - Oprava bytu Nad Kaje...'!F33</f>
        <v>0</v>
      </c>
      <c r="BA95" s="100">
        <f>'04 - Oprava bytu Nad Kaje...'!F34</f>
        <v>0</v>
      </c>
      <c r="BB95" s="100">
        <f>'04 - Oprava bytu Nad Kaje...'!F35</f>
        <v>0</v>
      </c>
      <c r="BC95" s="100">
        <f>'04 - Oprava bytu Nad Kaje...'!F36</f>
        <v>0</v>
      </c>
      <c r="BD95" s="102">
        <f>'04 - Oprava bytu Nad Kaje...'!F37</f>
        <v>0</v>
      </c>
      <c r="BT95" s="103" t="s">
        <v>80</v>
      </c>
      <c r="BV95" s="103" t="s">
        <v>74</v>
      </c>
      <c r="BW95" s="103" t="s">
        <v>81</v>
      </c>
      <c r="BX95" s="103" t="s">
        <v>5</v>
      </c>
      <c r="CL95" s="103" t="s">
        <v>1</v>
      </c>
      <c r="CM95" s="103" t="s">
        <v>80</v>
      </c>
    </row>
    <row r="96" spans="1:91" s="7" customFormat="1" ht="16.5" customHeight="1">
      <c r="A96" s="93" t="s">
        <v>76</v>
      </c>
      <c r="B96" s="94"/>
      <c r="C96" s="95"/>
      <c r="D96" s="257" t="s">
        <v>82</v>
      </c>
      <c r="E96" s="257"/>
      <c r="F96" s="257"/>
      <c r="G96" s="257"/>
      <c r="H96" s="257"/>
      <c r="I96" s="96"/>
      <c r="J96" s="257" t="s">
        <v>83</v>
      </c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57"/>
      <c r="AF96" s="257"/>
      <c r="AG96" s="255">
        <f>'09 - Oprava bytu Jílkova ...'!J30</f>
        <v>0</v>
      </c>
      <c r="AH96" s="256"/>
      <c r="AI96" s="256"/>
      <c r="AJ96" s="256"/>
      <c r="AK96" s="256"/>
      <c r="AL96" s="256"/>
      <c r="AM96" s="256"/>
      <c r="AN96" s="255">
        <f>SUM(AG96,AT96)</f>
        <v>0</v>
      </c>
      <c r="AO96" s="256"/>
      <c r="AP96" s="256"/>
      <c r="AQ96" s="97" t="s">
        <v>79</v>
      </c>
      <c r="AR96" s="98"/>
      <c r="AS96" s="99">
        <v>0</v>
      </c>
      <c r="AT96" s="100">
        <f>ROUND(SUM(AV96:AW96),2)</f>
        <v>0</v>
      </c>
      <c r="AU96" s="101">
        <f>'09 - Oprava bytu Jílkova ...'!P132</f>
        <v>0</v>
      </c>
      <c r="AV96" s="100">
        <f>'09 - Oprava bytu Jílkova ...'!J33</f>
        <v>0</v>
      </c>
      <c r="AW96" s="100">
        <f>'09 - Oprava bytu Jílkova ...'!J34</f>
        <v>0</v>
      </c>
      <c r="AX96" s="100">
        <f>'09 - Oprava bytu Jílkova ...'!J35</f>
        <v>0</v>
      </c>
      <c r="AY96" s="100">
        <f>'09 - Oprava bytu Jílkova ...'!J36</f>
        <v>0</v>
      </c>
      <c r="AZ96" s="100">
        <f>'09 - Oprava bytu Jílkova ...'!F33</f>
        <v>0</v>
      </c>
      <c r="BA96" s="100">
        <f>'09 - Oprava bytu Jílkova ...'!F34</f>
        <v>0</v>
      </c>
      <c r="BB96" s="100">
        <f>'09 - Oprava bytu Jílkova ...'!F35</f>
        <v>0</v>
      </c>
      <c r="BC96" s="100">
        <f>'09 - Oprava bytu Jílkova ...'!F36</f>
        <v>0</v>
      </c>
      <c r="BD96" s="102">
        <f>'09 - Oprava bytu Jílkova ...'!F37</f>
        <v>0</v>
      </c>
      <c r="BT96" s="103" t="s">
        <v>80</v>
      </c>
      <c r="BV96" s="103" t="s">
        <v>74</v>
      </c>
      <c r="BW96" s="103" t="s">
        <v>84</v>
      </c>
      <c r="BX96" s="103" t="s">
        <v>5</v>
      </c>
      <c r="CL96" s="103" t="s">
        <v>1</v>
      </c>
      <c r="CM96" s="103" t="s">
        <v>80</v>
      </c>
    </row>
    <row r="97" spans="1:91" s="7" customFormat="1" ht="16.5" customHeight="1">
      <c r="A97" s="93" t="s">
        <v>76</v>
      </c>
      <c r="B97" s="94"/>
      <c r="C97" s="95"/>
      <c r="D97" s="257" t="s">
        <v>85</v>
      </c>
      <c r="E97" s="257"/>
      <c r="F97" s="257"/>
      <c r="G97" s="257"/>
      <c r="H97" s="257"/>
      <c r="I97" s="96"/>
      <c r="J97" s="257" t="s">
        <v>86</v>
      </c>
      <c r="K97" s="257"/>
      <c r="L97" s="257"/>
      <c r="M97" s="257"/>
      <c r="N97" s="257"/>
      <c r="O97" s="257"/>
      <c r="P97" s="257"/>
      <c r="Q97" s="257"/>
      <c r="R97" s="257"/>
      <c r="S97" s="257"/>
      <c r="T97" s="257"/>
      <c r="U97" s="257"/>
      <c r="V97" s="257"/>
      <c r="W97" s="257"/>
      <c r="X97" s="257"/>
      <c r="Y97" s="257"/>
      <c r="Z97" s="257"/>
      <c r="AA97" s="257"/>
      <c r="AB97" s="257"/>
      <c r="AC97" s="257"/>
      <c r="AD97" s="257"/>
      <c r="AE97" s="257"/>
      <c r="AF97" s="257"/>
      <c r="AG97" s="255">
        <f>'20 - VRN'!J30</f>
        <v>0</v>
      </c>
      <c r="AH97" s="256"/>
      <c r="AI97" s="256"/>
      <c r="AJ97" s="256"/>
      <c r="AK97" s="256"/>
      <c r="AL97" s="256"/>
      <c r="AM97" s="256"/>
      <c r="AN97" s="255">
        <f>SUM(AG97,AT97)</f>
        <v>0</v>
      </c>
      <c r="AO97" s="256"/>
      <c r="AP97" s="256"/>
      <c r="AQ97" s="97" t="s">
        <v>79</v>
      </c>
      <c r="AR97" s="98"/>
      <c r="AS97" s="104">
        <v>0</v>
      </c>
      <c r="AT97" s="105">
        <f>ROUND(SUM(AV97:AW97),2)</f>
        <v>0</v>
      </c>
      <c r="AU97" s="106">
        <f>'20 - VRN'!P121</f>
        <v>0</v>
      </c>
      <c r="AV97" s="105">
        <f>'20 - VRN'!J33</f>
        <v>0</v>
      </c>
      <c r="AW97" s="105">
        <f>'20 - VRN'!J34</f>
        <v>0</v>
      </c>
      <c r="AX97" s="105">
        <f>'20 - VRN'!J35</f>
        <v>0</v>
      </c>
      <c r="AY97" s="105">
        <f>'20 - VRN'!J36</f>
        <v>0</v>
      </c>
      <c r="AZ97" s="105">
        <f>'20 - VRN'!F33</f>
        <v>0</v>
      </c>
      <c r="BA97" s="105">
        <f>'20 - VRN'!F34</f>
        <v>0</v>
      </c>
      <c r="BB97" s="105">
        <f>'20 - VRN'!F35</f>
        <v>0</v>
      </c>
      <c r="BC97" s="105">
        <f>'20 - VRN'!F36</f>
        <v>0</v>
      </c>
      <c r="BD97" s="107">
        <f>'20 - VRN'!F37</f>
        <v>0</v>
      </c>
      <c r="BT97" s="103" t="s">
        <v>80</v>
      </c>
      <c r="BV97" s="103" t="s">
        <v>74</v>
      </c>
      <c r="BW97" s="103" t="s">
        <v>87</v>
      </c>
      <c r="BX97" s="103" t="s">
        <v>5</v>
      </c>
      <c r="CL97" s="103" t="s">
        <v>1</v>
      </c>
      <c r="CM97" s="103" t="s">
        <v>80</v>
      </c>
    </row>
    <row r="98" spans="1:57" s="2" customFormat="1" ht="30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s="2" customFormat="1" ht="6.9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</sheetData>
  <sheetProtection algorithmName="SHA-512" hashValue="n2CK/JEt/kChs119587pjCCD9terWkdklvO1KWJ6IBtHKBf9Bl+OjMLgbXSMEa4NIiwp1lqF5Q2USrQjVqiBsg==" saltValue="3Cz9lg3fqgLULbJzTzedJw==" spinCount="100000" sheet="1" objects="1" scenarios="1" formatColumns="0" formatRows="0"/>
  <mergeCells count="50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4 - Oprava bytu Nad Kaje...'!C2" display="/"/>
    <hyperlink ref="A96" location="'09 - Oprava bytu Jílkova ...'!C2" display="/"/>
    <hyperlink ref="A97" location="'2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81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80</v>
      </c>
    </row>
    <row r="4" spans="2:46" s="1" customFormat="1" ht="24.9" customHeight="1">
      <c r="B4" s="20"/>
      <c r="D4" s="110" t="s">
        <v>88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8" t="str">
        <f>'Rekapitulace stavby'!K6</f>
        <v>Oprava bytů MČ Praha 6</v>
      </c>
      <c r="F7" s="299"/>
      <c r="G7" s="299"/>
      <c r="H7" s="299"/>
      <c r="L7" s="20"/>
    </row>
    <row r="8" spans="1:31" s="2" customFormat="1" ht="12" customHeight="1">
      <c r="A8" s="34"/>
      <c r="B8" s="39"/>
      <c r="C8" s="34"/>
      <c r="D8" s="112" t="s">
        <v>89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0" t="s">
        <v>90</v>
      </c>
      <c r="F9" s="301"/>
      <c r="G9" s="301"/>
      <c r="H9" s="30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45342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2" t="str">
        <f>'Rekapitulace stavby'!E14</f>
        <v>Vyplň údaj</v>
      </c>
      <c r="F18" s="303"/>
      <c r="G18" s="303"/>
      <c r="H18" s="303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29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4" t="s">
        <v>1</v>
      </c>
      <c r="F27" s="304"/>
      <c r="G27" s="304"/>
      <c r="H27" s="30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ROUND(J127,2)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36</v>
      </c>
      <c r="E33" s="112" t="s">
        <v>37</v>
      </c>
      <c r="F33" s="123">
        <f>ROUND((SUM(BE127:BE202)),2)</f>
        <v>0</v>
      </c>
      <c r="G33" s="34"/>
      <c r="H33" s="34"/>
      <c r="I33" s="124">
        <v>0.21</v>
      </c>
      <c r="J33" s="123">
        <f>ROUND(((SUM(BE127:BE202))*I33),2)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38</v>
      </c>
      <c r="F34" s="123">
        <f>ROUND((SUM(BF127:BF202)),2)</f>
        <v>0</v>
      </c>
      <c r="G34" s="34"/>
      <c r="H34" s="34"/>
      <c r="I34" s="124">
        <v>0.12</v>
      </c>
      <c r="J34" s="123">
        <f>ROUND(((SUM(BF127:BF202))*I34),2)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39</v>
      </c>
      <c r="F35" s="123">
        <f>ROUND((SUM(BG127:BG202)),2)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40</v>
      </c>
      <c r="F36" s="123">
        <f>ROUND((SUM(BH127:BH202)),2)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41</v>
      </c>
      <c r="F37" s="123">
        <f>ROUND((SUM(BI127:BI202)),2)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91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6" t="str">
        <f>E7</f>
        <v>Oprava bytů MČ Praha 6</v>
      </c>
      <c r="F85" s="297"/>
      <c r="G85" s="297"/>
      <c r="H85" s="29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5" t="str">
        <f>E9</f>
        <v>04 - Oprava bytu Nad Kajetánkou 1402/801, byt č. 4</v>
      </c>
      <c r="F87" s="295"/>
      <c r="G87" s="295"/>
      <c r="H87" s="29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45342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29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92</v>
      </c>
      <c r="D94" s="144"/>
      <c r="E94" s="144"/>
      <c r="F94" s="144"/>
      <c r="G94" s="144"/>
      <c r="H94" s="144"/>
      <c r="I94" s="144"/>
      <c r="J94" s="145" t="s">
        <v>93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5" customHeight="1">
      <c r="A96" s="34"/>
      <c r="B96" s="35"/>
      <c r="C96" s="146" t="s">
        <v>94</v>
      </c>
      <c r="D96" s="36"/>
      <c r="E96" s="36"/>
      <c r="F96" s="36"/>
      <c r="G96" s="36"/>
      <c r="H96" s="36"/>
      <c r="I96" s="36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95</v>
      </c>
    </row>
    <row r="97" spans="2:12" s="9" customFormat="1" ht="24.9" customHeight="1">
      <c r="B97" s="147"/>
      <c r="C97" s="148"/>
      <c r="D97" s="149" t="s">
        <v>96</v>
      </c>
      <c r="E97" s="150"/>
      <c r="F97" s="150"/>
      <c r="G97" s="150"/>
      <c r="H97" s="150"/>
      <c r="I97" s="150"/>
      <c r="J97" s="151">
        <f>J128</f>
        <v>0</v>
      </c>
      <c r="K97" s="148"/>
      <c r="L97" s="152"/>
    </row>
    <row r="98" spans="2:12" s="10" customFormat="1" ht="19.95" customHeight="1">
      <c r="B98" s="153"/>
      <c r="C98" s="154"/>
      <c r="D98" s="155" t="s">
        <v>97</v>
      </c>
      <c r="E98" s="156"/>
      <c r="F98" s="156"/>
      <c r="G98" s="156"/>
      <c r="H98" s="156"/>
      <c r="I98" s="156"/>
      <c r="J98" s="157">
        <f>J129</f>
        <v>0</v>
      </c>
      <c r="K98" s="154"/>
      <c r="L98" s="158"/>
    </row>
    <row r="99" spans="2:12" s="10" customFormat="1" ht="19.95" customHeight="1">
      <c r="B99" s="153"/>
      <c r="C99" s="154"/>
      <c r="D99" s="155" t="s">
        <v>98</v>
      </c>
      <c r="E99" s="156"/>
      <c r="F99" s="156"/>
      <c r="G99" s="156"/>
      <c r="H99" s="156"/>
      <c r="I99" s="156"/>
      <c r="J99" s="157">
        <f>J133</f>
        <v>0</v>
      </c>
      <c r="K99" s="154"/>
      <c r="L99" s="158"/>
    </row>
    <row r="100" spans="2:12" s="10" customFormat="1" ht="19.95" customHeight="1">
      <c r="B100" s="153"/>
      <c r="C100" s="154"/>
      <c r="D100" s="155" t="s">
        <v>99</v>
      </c>
      <c r="E100" s="156"/>
      <c r="F100" s="156"/>
      <c r="G100" s="156"/>
      <c r="H100" s="156"/>
      <c r="I100" s="156"/>
      <c r="J100" s="157">
        <f>J141</f>
        <v>0</v>
      </c>
      <c r="K100" s="154"/>
      <c r="L100" s="158"/>
    </row>
    <row r="101" spans="2:12" s="9" customFormat="1" ht="24.9" customHeight="1">
      <c r="B101" s="147"/>
      <c r="C101" s="148"/>
      <c r="D101" s="149" t="s">
        <v>100</v>
      </c>
      <c r="E101" s="150"/>
      <c r="F101" s="150"/>
      <c r="G101" s="150"/>
      <c r="H101" s="150"/>
      <c r="I101" s="150"/>
      <c r="J101" s="151">
        <f>J144</f>
        <v>0</v>
      </c>
      <c r="K101" s="148"/>
      <c r="L101" s="152"/>
    </row>
    <row r="102" spans="2:12" s="10" customFormat="1" ht="19.95" customHeight="1">
      <c r="B102" s="153"/>
      <c r="C102" s="154"/>
      <c r="D102" s="155" t="s">
        <v>101</v>
      </c>
      <c r="E102" s="156"/>
      <c r="F102" s="156"/>
      <c r="G102" s="156"/>
      <c r="H102" s="156"/>
      <c r="I102" s="156"/>
      <c r="J102" s="157">
        <f>J145</f>
        <v>0</v>
      </c>
      <c r="K102" s="154"/>
      <c r="L102" s="158"/>
    </row>
    <row r="103" spans="2:12" s="10" customFormat="1" ht="19.95" customHeight="1">
      <c r="B103" s="153"/>
      <c r="C103" s="154"/>
      <c r="D103" s="155" t="s">
        <v>102</v>
      </c>
      <c r="E103" s="156"/>
      <c r="F103" s="156"/>
      <c r="G103" s="156"/>
      <c r="H103" s="156"/>
      <c r="I103" s="156"/>
      <c r="J103" s="157">
        <f>J148</f>
        <v>0</v>
      </c>
      <c r="K103" s="154"/>
      <c r="L103" s="158"/>
    </row>
    <row r="104" spans="2:12" s="10" customFormat="1" ht="19.95" customHeight="1">
      <c r="B104" s="153"/>
      <c r="C104" s="154"/>
      <c r="D104" s="155" t="s">
        <v>103</v>
      </c>
      <c r="E104" s="156"/>
      <c r="F104" s="156"/>
      <c r="G104" s="156"/>
      <c r="H104" s="156"/>
      <c r="I104" s="156"/>
      <c r="J104" s="157">
        <f>J150</f>
        <v>0</v>
      </c>
      <c r="K104" s="154"/>
      <c r="L104" s="158"/>
    </row>
    <row r="105" spans="2:12" s="10" customFormat="1" ht="19.95" customHeight="1">
      <c r="B105" s="153"/>
      <c r="C105" s="154"/>
      <c r="D105" s="155" t="s">
        <v>104</v>
      </c>
      <c r="E105" s="156"/>
      <c r="F105" s="156"/>
      <c r="G105" s="156"/>
      <c r="H105" s="156"/>
      <c r="I105" s="156"/>
      <c r="J105" s="157">
        <f>J156</f>
        <v>0</v>
      </c>
      <c r="K105" s="154"/>
      <c r="L105" s="158"/>
    </row>
    <row r="106" spans="2:12" s="10" customFormat="1" ht="19.95" customHeight="1">
      <c r="B106" s="153"/>
      <c r="C106" s="154"/>
      <c r="D106" s="155" t="s">
        <v>105</v>
      </c>
      <c r="E106" s="156"/>
      <c r="F106" s="156"/>
      <c r="G106" s="156"/>
      <c r="H106" s="156"/>
      <c r="I106" s="156"/>
      <c r="J106" s="157">
        <f>J166</f>
        <v>0</v>
      </c>
      <c r="K106" s="154"/>
      <c r="L106" s="158"/>
    </row>
    <row r="107" spans="2:12" s="10" customFormat="1" ht="19.95" customHeight="1">
      <c r="B107" s="153"/>
      <c r="C107" s="154"/>
      <c r="D107" s="155" t="s">
        <v>106</v>
      </c>
      <c r="E107" s="156"/>
      <c r="F107" s="156"/>
      <c r="G107" s="156"/>
      <c r="H107" s="156"/>
      <c r="I107" s="156"/>
      <c r="J107" s="157">
        <f>J197</f>
        <v>0</v>
      </c>
      <c r="K107" s="154"/>
      <c r="L107" s="158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" customHeight="1">
      <c r="A114" s="34"/>
      <c r="B114" s="35"/>
      <c r="C114" s="23" t="s">
        <v>107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96" t="str">
        <f>E7</f>
        <v>Oprava bytů MČ Praha 6</v>
      </c>
      <c r="F117" s="297"/>
      <c r="G117" s="297"/>
      <c r="H117" s="297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89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65" t="str">
        <f>E9</f>
        <v>04 - Oprava bytu Nad Kajetánkou 1402/801, byt č. 4</v>
      </c>
      <c r="F119" s="295"/>
      <c r="G119" s="295"/>
      <c r="H119" s="295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 xml:space="preserve"> </v>
      </c>
      <c r="G121" s="36"/>
      <c r="H121" s="36"/>
      <c r="I121" s="29" t="s">
        <v>22</v>
      </c>
      <c r="J121" s="66">
        <f>IF(J12="","",J12)</f>
        <v>45342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15" customHeight="1">
      <c r="A123" s="34"/>
      <c r="B123" s="35"/>
      <c r="C123" s="29" t="s">
        <v>23</v>
      </c>
      <c r="D123" s="36"/>
      <c r="E123" s="36"/>
      <c r="F123" s="27" t="str">
        <f>E15</f>
        <v xml:space="preserve"> </v>
      </c>
      <c r="G123" s="36"/>
      <c r="H123" s="36"/>
      <c r="I123" s="29" t="s">
        <v>28</v>
      </c>
      <c r="J123" s="32" t="str">
        <f>E21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15" customHeight="1">
      <c r="A124" s="34"/>
      <c r="B124" s="35"/>
      <c r="C124" s="29" t="s">
        <v>26</v>
      </c>
      <c r="D124" s="36"/>
      <c r="E124" s="36"/>
      <c r="F124" s="27" t="str">
        <f>IF(E18="","",E18)</f>
        <v>Vyplň údaj</v>
      </c>
      <c r="G124" s="36"/>
      <c r="H124" s="36"/>
      <c r="I124" s="29" t="s">
        <v>29</v>
      </c>
      <c r="J124" s="32" t="str">
        <f>E24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59"/>
      <c r="B126" s="160"/>
      <c r="C126" s="161" t="s">
        <v>108</v>
      </c>
      <c r="D126" s="162" t="s">
        <v>57</v>
      </c>
      <c r="E126" s="162" t="s">
        <v>53</v>
      </c>
      <c r="F126" s="162" t="s">
        <v>54</v>
      </c>
      <c r="G126" s="162" t="s">
        <v>109</v>
      </c>
      <c r="H126" s="162" t="s">
        <v>110</v>
      </c>
      <c r="I126" s="162" t="s">
        <v>111</v>
      </c>
      <c r="J126" s="163" t="s">
        <v>93</v>
      </c>
      <c r="K126" s="164" t="s">
        <v>112</v>
      </c>
      <c r="L126" s="165"/>
      <c r="M126" s="75" t="s">
        <v>1</v>
      </c>
      <c r="N126" s="76" t="s">
        <v>36</v>
      </c>
      <c r="O126" s="76" t="s">
        <v>113</v>
      </c>
      <c r="P126" s="76" t="s">
        <v>114</v>
      </c>
      <c r="Q126" s="76" t="s">
        <v>115</v>
      </c>
      <c r="R126" s="76" t="s">
        <v>116</v>
      </c>
      <c r="S126" s="76" t="s">
        <v>117</v>
      </c>
      <c r="T126" s="77" t="s">
        <v>118</v>
      </c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</row>
    <row r="127" spans="1:63" s="2" customFormat="1" ht="22.95" customHeight="1">
      <c r="A127" s="34"/>
      <c r="B127" s="35"/>
      <c r="C127" s="82" t="s">
        <v>119</v>
      </c>
      <c r="D127" s="36"/>
      <c r="E127" s="36"/>
      <c r="F127" s="36"/>
      <c r="G127" s="36"/>
      <c r="H127" s="36"/>
      <c r="I127" s="36"/>
      <c r="J127" s="166">
        <f>BK127</f>
        <v>0</v>
      </c>
      <c r="K127" s="36"/>
      <c r="L127" s="39"/>
      <c r="M127" s="78"/>
      <c r="N127" s="167"/>
      <c r="O127" s="79"/>
      <c r="P127" s="168">
        <f>P128+P144</f>
        <v>0</v>
      </c>
      <c r="Q127" s="79"/>
      <c r="R127" s="168">
        <f>R128+R144</f>
        <v>0.07902984999999998</v>
      </c>
      <c r="S127" s="79"/>
      <c r="T127" s="169">
        <f>T128+T144</f>
        <v>0.00122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71</v>
      </c>
      <c r="AU127" s="17" t="s">
        <v>95</v>
      </c>
      <c r="BK127" s="170">
        <f>BK128+BK144</f>
        <v>0</v>
      </c>
    </row>
    <row r="128" spans="2:63" s="12" customFormat="1" ht="25.95" customHeight="1">
      <c r="B128" s="171"/>
      <c r="C128" s="172"/>
      <c r="D128" s="173" t="s">
        <v>71</v>
      </c>
      <c r="E128" s="174" t="s">
        <v>120</v>
      </c>
      <c r="F128" s="174" t="s">
        <v>121</v>
      </c>
      <c r="G128" s="172"/>
      <c r="H128" s="172"/>
      <c r="I128" s="175"/>
      <c r="J128" s="176">
        <f>BK128</f>
        <v>0</v>
      </c>
      <c r="K128" s="172"/>
      <c r="L128" s="177"/>
      <c r="M128" s="178"/>
      <c r="N128" s="179"/>
      <c r="O128" s="179"/>
      <c r="P128" s="180">
        <f>P129+P133+P141</f>
        <v>0</v>
      </c>
      <c r="Q128" s="179"/>
      <c r="R128" s="180">
        <f>R129+R133+R141</f>
        <v>0.033999999999999996</v>
      </c>
      <c r="S128" s="179"/>
      <c r="T128" s="181">
        <f>T129+T133+T141</f>
        <v>0</v>
      </c>
      <c r="AR128" s="182" t="s">
        <v>80</v>
      </c>
      <c r="AT128" s="183" t="s">
        <v>71</v>
      </c>
      <c r="AU128" s="183" t="s">
        <v>72</v>
      </c>
      <c r="AY128" s="182" t="s">
        <v>122</v>
      </c>
      <c r="BK128" s="184">
        <f>BK129+BK133+BK141</f>
        <v>0</v>
      </c>
    </row>
    <row r="129" spans="2:63" s="12" customFormat="1" ht="22.95" customHeight="1">
      <c r="B129" s="171"/>
      <c r="C129" s="172"/>
      <c r="D129" s="173" t="s">
        <v>71</v>
      </c>
      <c r="E129" s="185" t="s">
        <v>123</v>
      </c>
      <c r="F129" s="185" t="s">
        <v>124</v>
      </c>
      <c r="G129" s="172"/>
      <c r="H129" s="172"/>
      <c r="I129" s="175"/>
      <c r="J129" s="186">
        <f>BK129</f>
        <v>0</v>
      </c>
      <c r="K129" s="172"/>
      <c r="L129" s="177"/>
      <c r="M129" s="178"/>
      <c r="N129" s="179"/>
      <c r="O129" s="179"/>
      <c r="P129" s="180">
        <f>SUM(P130:P132)</f>
        <v>0</v>
      </c>
      <c r="Q129" s="179"/>
      <c r="R129" s="180">
        <f>SUM(R130:R132)</f>
        <v>0.033999999999999996</v>
      </c>
      <c r="S129" s="179"/>
      <c r="T129" s="181">
        <f>SUM(T130:T132)</f>
        <v>0</v>
      </c>
      <c r="AR129" s="182" t="s">
        <v>80</v>
      </c>
      <c r="AT129" s="183" t="s">
        <v>71</v>
      </c>
      <c r="AU129" s="183" t="s">
        <v>80</v>
      </c>
      <c r="AY129" s="182" t="s">
        <v>122</v>
      </c>
      <c r="BK129" s="184">
        <f>SUM(BK130:BK132)</f>
        <v>0</v>
      </c>
    </row>
    <row r="130" spans="1:65" s="2" customFormat="1" ht="24.15" customHeight="1">
      <c r="A130" s="34"/>
      <c r="B130" s="35"/>
      <c r="C130" s="187" t="s">
        <v>80</v>
      </c>
      <c r="D130" s="187" t="s">
        <v>125</v>
      </c>
      <c r="E130" s="188" t="s">
        <v>126</v>
      </c>
      <c r="F130" s="189" t="s">
        <v>127</v>
      </c>
      <c r="G130" s="190" t="s">
        <v>128</v>
      </c>
      <c r="H130" s="191">
        <v>10</v>
      </c>
      <c r="I130" s="192"/>
      <c r="J130" s="193">
        <f>ROUND(I130*H130,2)</f>
        <v>0</v>
      </c>
      <c r="K130" s="194"/>
      <c r="L130" s="39"/>
      <c r="M130" s="195" t="s">
        <v>1</v>
      </c>
      <c r="N130" s="196" t="s">
        <v>38</v>
      </c>
      <c r="O130" s="71"/>
      <c r="P130" s="197">
        <f>O130*H130</f>
        <v>0</v>
      </c>
      <c r="Q130" s="197">
        <v>0.0034</v>
      </c>
      <c r="R130" s="197">
        <f>Q130*H130</f>
        <v>0.033999999999999996</v>
      </c>
      <c r="S130" s="197">
        <v>0</v>
      </c>
      <c r="T130" s="19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129</v>
      </c>
      <c r="AT130" s="199" t="s">
        <v>125</v>
      </c>
      <c r="AU130" s="199" t="s">
        <v>130</v>
      </c>
      <c r="AY130" s="17" t="s">
        <v>122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130</v>
      </c>
      <c r="BK130" s="200">
        <f>ROUND(I130*H130,2)</f>
        <v>0</v>
      </c>
      <c r="BL130" s="17" t="s">
        <v>129</v>
      </c>
      <c r="BM130" s="199" t="s">
        <v>131</v>
      </c>
    </row>
    <row r="131" spans="2:51" s="13" customFormat="1" ht="12">
      <c r="B131" s="201"/>
      <c r="C131" s="202"/>
      <c r="D131" s="203" t="s">
        <v>132</v>
      </c>
      <c r="E131" s="204" t="s">
        <v>1</v>
      </c>
      <c r="F131" s="205" t="s">
        <v>133</v>
      </c>
      <c r="G131" s="202"/>
      <c r="H131" s="204" t="s">
        <v>1</v>
      </c>
      <c r="I131" s="206"/>
      <c r="J131" s="202"/>
      <c r="K131" s="202"/>
      <c r="L131" s="207"/>
      <c r="M131" s="208"/>
      <c r="N131" s="209"/>
      <c r="O131" s="209"/>
      <c r="P131" s="209"/>
      <c r="Q131" s="209"/>
      <c r="R131" s="209"/>
      <c r="S131" s="209"/>
      <c r="T131" s="210"/>
      <c r="AT131" s="211" t="s">
        <v>132</v>
      </c>
      <c r="AU131" s="211" t="s">
        <v>130</v>
      </c>
      <c r="AV131" s="13" t="s">
        <v>80</v>
      </c>
      <c r="AW131" s="13" t="s">
        <v>30</v>
      </c>
      <c r="AX131" s="13" t="s">
        <v>72</v>
      </c>
      <c r="AY131" s="211" t="s">
        <v>122</v>
      </c>
    </row>
    <row r="132" spans="2:51" s="14" customFormat="1" ht="12">
      <c r="B132" s="212"/>
      <c r="C132" s="213"/>
      <c r="D132" s="203" t="s">
        <v>132</v>
      </c>
      <c r="E132" s="214" t="s">
        <v>1</v>
      </c>
      <c r="F132" s="215" t="s">
        <v>134</v>
      </c>
      <c r="G132" s="213"/>
      <c r="H132" s="216">
        <v>10</v>
      </c>
      <c r="I132" s="217"/>
      <c r="J132" s="213"/>
      <c r="K132" s="213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132</v>
      </c>
      <c r="AU132" s="222" t="s">
        <v>130</v>
      </c>
      <c r="AV132" s="14" t="s">
        <v>130</v>
      </c>
      <c r="AW132" s="14" t="s">
        <v>30</v>
      </c>
      <c r="AX132" s="14" t="s">
        <v>80</v>
      </c>
      <c r="AY132" s="222" t="s">
        <v>122</v>
      </c>
    </row>
    <row r="133" spans="2:63" s="12" customFormat="1" ht="22.95" customHeight="1">
      <c r="B133" s="171"/>
      <c r="C133" s="172"/>
      <c r="D133" s="173" t="s">
        <v>71</v>
      </c>
      <c r="E133" s="185" t="s">
        <v>135</v>
      </c>
      <c r="F133" s="185" t="s">
        <v>136</v>
      </c>
      <c r="G133" s="172"/>
      <c r="H133" s="172"/>
      <c r="I133" s="175"/>
      <c r="J133" s="186">
        <f>BK133</f>
        <v>0</v>
      </c>
      <c r="K133" s="172"/>
      <c r="L133" s="177"/>
      <c r="M133" s="178"/>
      <c r="N133" s="179"/>
      <c r="O133" s="179"/>
      <c r="P133" s="180">
        <f>SUM(P134:P140)</f>
        <v>0</v>
      </c>
      <c r="Q133" s="179"/>
      <c r="R133" s="180">
        <f>SUM(R134:R140)</f>
        <v>0</v>
      </c>
      <c r="S133" s="179"/>
      <c r="T133" s="181">
        <f>SUM(T134:T140)</f>
        <v>0</v>
      </c>
      <c r="AR133" s="182" t="s">
        <v>80</v>
      </c>
      <c r="AT133" s="183" t="s">
        <v>71</v>
      </c>
      <c r="AU133" s="183" t="s">
        <v>80</v>
      </c>
      <c r="AY133" s="182" t="s">
        <v>122</v>
      </c>
      <c r="BK133" s="184">
        <f>SUM(BK134:BK140)</f>
        <v>0</v>
      </c>
    </row>
    <row r="134" spans="1:65" s="2" customFormat="1" ht="24.15" customHeight="1">
      <c r="A134" s="34"/>
      <c r="B134" s="35"/>
      <c r="C134" s="187" t="s">
        <v>130</v>
      </c>
      <c r="D134" s="187" t="s">
        <v>125</v>
      </c>
      <c r="E134" s="188" t="s">
        <v>137</v>
      </c>
      <c r="F134" s="189" t="s">
        <v>138</v>
      </c>
      <c r="G134" s="190" t="s">
        <v>139</v>
      </c>
      <c r="H134" s="191">
        <v>0.001</v>
      </c>
      <c r="I134" s="192"/>
      <c r="J134" s="193">
        <f>ROUND(I134*H134,2)</f>
        <v>0</v>
      </c>
      <c r="K134" s="194"/>
      <c r="L134" s="39"/>
      <c r="M134" s="195" t="s">
        <v>1</v>
      </c>
      <c r="N134" s="196" t="s">
        <v>38</v>
      </c>
      <c r="O134" s="71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129</v>
      </c>
      <c r="AT134" s="199" t="s">
        <v>125</v>
      </c>
      <c r="AU134" s="199" t="s">
        <v>130</v>
      </c>
      <c r="AY134" s="17" t="s">
        <v>122</v>
      </c>
      <c r="BE134" s="200">
        <f>IF(N134="základní",J134,0)</f>
        <v>0</v>
      </c>
      <c r="BF134" s="200">
        <f>IF(N134="snížená",J134,0)</f>
        <v>0</v>
      </c>
      <c r="BG134" s="200">
        <f>IF(N134="zákl. přenesená",J134,0)</f>
        <v>0</v>
      </c>
      <c r="BH134" s="200">
        <f>IF(N134="sníž. přenesená",J134,0)</f>
        <v>0</v>
      </c>
      <c r="BI134" s="200">
        <f>IF(N134="nulová",J134,0)</f>
        <v>0</v>
      </c>
      <c r="BJ134" s="17" t="s">
        <v>130</v>
      </c>
      <c r="BK134" s="200">
        <f>ROUND(I134*H134,2)</f>
        <v>0</v>
      </c>
      <c r="BL134" s="17" t="s">
        <v>129</v>
      </c>
      <c r="BM134" s="199" t="s">
        <v>140</v>
      </c>
    </row>
    <row r="135" spans="1:65" s="2" customFormat="1" ht="33" customHeight="1">
      <c r="A135" s="34"/>
      <c r="B135" s="35"/>
      <c r="C135" s="187" t="s">
        <v>141</v>
      </c>
      <c r="D135" s="187" t="s">
        <v>125</v>
      </c>
      <c r="E135" s="188" t="s">
        <v>142</v>
      </c>
      <c r="F135" s="189" t="s">
        <v>143</v>
      </c>
      <c r="G135" s="190" t="s">
        <v>139</v>
      </c>
      <c r="H135" s="191">
        <v>0.002</v>
      </c>
      <c r="I135" s="192"/>
      <c r="J135" s="193">
        <f>ROUND(I135*H135,2)</f>
        <v>0</v>
      </c>
      <c r="K135" s="194"/>
      <c r="L135" s="39"/>
      <c r="M135" s="195" t="s">
        <v>1</v>
      </c>
      <c r="N135" s="196" t="s">
        <v>38</v>
      </c>
      <c r="O135" s="71"/>
      <c r="P135" s="197">
        <f>O135*H135</f>
        <v>0</v>
      </c>
      <c r="Q135" s="197">
        <v>0</v>
      </c>
      <c r="R135" s="197">
        <f>Q135*H135</f>
        <v>0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129</v>
      </c>
      <c r="AT135" s="199" t="s">
        <v>125</v>
      </c>
      <c r="AU135" s="199" t="s">
        <v>130</v>
      </c>
      <c r="AY135" s="17" t="s">
        <v>122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130</v>
      </c>
      <c r="BK135" s="200">
        <f>ROUND(I135*H135,2)</f>
        <v>0</v>
      </c>
      <c r="BL135" s="17" t="s">
        <v>129</v>
      </c>
      <c r="BM135" s="199" t="s">
        <v>144</v>
      </c>
    </row>
    <row r="136" spans="2:51" s="14" customFormat="1" ht="12">
      <c r="B136" s="212"/>
      <c r="C136" s="213"/>
      <c r="D136" s="203" t="s">
        <v>132</v>
      </c>
      <c r="E136" s="213"/>
      <c r="F136" s="215" t="s">
        <v>145</v>
      </c>
      <c r="G136" s="213"/>
      <c r="H136" s="216">
        <v>0.002</v>
      </c>
      <c r="I136" s="217"/>
      <c r="J136" s="213"/>
      <c r="K136" s="213"/>
      <c r="L136" s="218"/>
      <c r="M136" s="219"/>
      <c r="N136" s="220"/>
      <c r="O136" s="220"/>
      <c r="P136" s="220"/>
      <c r="Q136" s="220"/>
      <c r="R136" s="220"/>
      <c r="S136" s="220"/>
      <c r="T136" s="221"/>
      <c r="AT136" s="222" t="s">
        <v>132</v>
      </c>
      <c r="AU136" s="222" t="s">
        <v>130</v>
      </c>
      <c r="AV136" s="14" t="s">
        <v>130</v>
      </c>
      <c r="AW136" s="14" t="s">
        <v>4</v>
      </c>
      <c r="AX136" s="14" t="s">
        <v>80</v>
      </c>
      <c r="AY136" s="222" t="s">
        <v>122</v>
      </c>
    </row>
    <row r="137" spans="1:65" s="2" customFormat="1" ht="24.15" customHeight="1">
      <c r="A137" s="34"/>
      <c r="B137" s="35"/>
      <c r="C137" s="187" t="s">
        <v>129</v>
      </c>
      <c r="D137" s="187" t="s">
        <v>125</v>
      </c>
      <c r="E137" s="188" t="s">
        <v>146</v>
      </c>
      <c r="F137" s="189" t="s">
        <v>147</v>
      </c>
      <c r="G137" s="190" t="s">
        <v>139</v>
      </c>
      <c r="H137" s="191">
        <v>0.001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38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129</v>
      </c>
      <c r="AT137" s="199" t="s">
        <v>125</v>
      </c>
      <c r="AU137" s="199" t="s">
        <v>130</v>
      </c>
      <c r="AY137" s="17" t="s">
        <v>122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130</v>
      </c>
      <c r="BK137" s="200">
        <f>ROUND(I137*H137,2)</f>
        <v>0</v>
      </c>
      <c r="BL137" s="17" t="s">
        <v>129</v>
      </c>
      <c r="BM137" s="199" t="s">
        <v>148</v>
      </c>
    </row>
    <row r="138" spans="1:65" s="2" customFormat="1" ht="24.15" customHeight="1">
      <c r="A138" s="34"/>
      <c r="B138" s="35"/>
      <c r="C138" s="187" t="s">
        <v>149</v>
      </c>
      <c r="D138" s="187" t="s">
        <v>125</v>
      </c>
      <c r="E138" s="188" t="s">
        <v>150</v>
      </c>
      <c r="F138" s="189" t="s">
        <v>151</v>
      </c>
      <c r="G138" s="190" t="s">
        <v>139</v>
      </c>
      <c r="H138" s="191">
        <v>0.019</v>
      </c>
      <c r="I138" s="192"/>
      <c r="J138" s="193">
        <f>ROUND(I138*H138,2)</f>
        <v>0</v>
      </c>
      <c r="K138" s="194"/>
      <c r="L138" s="39"/>
      <c r="M138" s="195" t="s">
        <v>1</v>
      </c>
      <c r="N138" s="196" t="s">
        <v>38</v>
      </c>
      <c r="O138" s="71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129</v>
      </c>
      <c r="AT138" s="199" t="s">
        <v>125</v>
      </c>
      <c r="AU138" s="199" t="s">
        <v>130</v>
      </c>
      <c r="AY138" s="17" t="s">
        <v>122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130</v>
      </c>
      <c r="BK138" s="200">
        <f>ROUND(I138*H138,2)</f>
        <v>0</v>
      </c>
      <c r="BL138" s="17" t="s">
        <v>129</v>
      </c>
      <c r="BM138" s="199" t="s">
        <v>152</v>
      </c>
    </row>
    <row r="139" spans="2:51" s="14" customFormat="1" ht="12">
      <c r="B139" s="212"/>
      <c r="C139" s="213"/>
      <c r="D139" s="203" t="s">
        <v>132</v>
      </c>
      <c r="E139" s="213"/>
      <c r="F139" s="215" t="s">
        <v>153</v>
      </c>
      <c r="G139" s="213"/>
      <c r="H139" s="216">
        <v>0.019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132</v>
      </c>
      <c r="AU139" s="222" t="s">
        <v>130</v>
      </c>
      <c r="AV139" s="14" t="s">
        <v>130</v>
      </c>
      <c r="AW139" s="14" t="s">
        <v>4</v>
      </c>
      <c r="AX139" s="14" t="s">
        <v>80</v>
      </c>
      <c r="AY139" s="222" t="s">
        <v>122</v>
      </c>
    </row>
    <row r="140" spans="1:65" s="2" customFormat="1" ht="33" customHeight="1">
      <c r="A140" s="34"/>
      <c r="B140" s="35"/>
      <c r="C140" s="187" t="s">
        <v>123</v>
      </c>
      <c r="D140" s="187" t="s">
        <v>125</v>
      </c>
      <c r="E140" s="188" t="s">
        <v>154</v>
      </c>
      <c r="F140" s="189" t="s">
        <v>155</v>
      </c>
      <c r="G140" s="190" t="s">
        <v>139</v>
      </c>
      <c r="H140" s="191">
        <v>0.001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38</v>
      </c>
      <c r="O140" s="71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129</v>
      </c>
      <c r="AT140" s="199" t="s">
        <v>125</v>
      </c>
      <c r="AU140" s="199" t="s">
        <v>130</v>
      </c>
      <c r="AY140" s="17" t="s">
        <v>122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130</v>
      </c>
      <c r="BK140" s="200">
        <f>ROUND(I140*H140,2)</f>
        <v>0</v>
      </c>
      <c r="BL140" s="17" t="s">
        <v>129</v>
      </c>
      <c r="BM140" s="199" t="s">
        <v>156</v>
      </c>
    </row>
    <row r="141" spans="2:63" s="12" customFormat="1" ht="22.95" customHeight="1">
      <c r="B141" s="171"/>
      <c r="C141" s="172"/>
      <c r="D141" s="173" t="s">
        <v>71</v>
      </c>
      <c r="E141" s="185" t="s">
        <v>157</v>
      </c>
      <c r="F141" s="185" t="s">
        <v>158</v>
      </c>
      <c r="G141" s="172"/>
      <c r="H141" s="172"/>
      <c r="I141" s="175"/>
      <c r="J141" s="186">
        <f>BK141</f>
        <v>0</v>
      </c>
      <c r="K141" s="172"/>
      <c r="L141" s="177"/>
      <c r="M141" s="178"/>
      <c r="N141" s="179"/>
      <c r="O141" s="179"/>
      <c r="P141" s="180">
        <f>SUM(P142:P143)</f>
        <v>0</v>
      </c>
      <c r="Q141" s="179"/>
      <c r="R141" s="180">
        <f>SUM(R142:R143)</f>
        <v>0</v>
      </c>
      <c r="S141" s="179"/>
      <c r="T141" s="181">
        <f>SUM(T142:T143)</f>
        <v>0</v>
      </c>
      <c r="AR141" s="182" t="s">
        <v>80</v>
      </c>
      <c r="AT141" s="183" t="s">
        <v>71</v>
      </c>
      <c r="AU141" s="183" t="s">
        <v>80</v>
      </c>
      <c r="AY141" s="182" t="s">
        <v>122</v>
      </c>
      <c r="BK141" s="184">
        <f>SUM(BK142:BK143)</f>
        <v>0</v>
      </c>
    </row>
    <row r="142" spans="1:65" s="2" customFormat="1" ht="21.75" customHeight="1">
      <c r="A142" s="34"/>
      <c r="B142" s="35"/>
      <c r="C142" s="187" t="s">
        <v>159</v>
      </c>
      <c r="D142" s="187" t="s">
        <v>125</v>
      </c>
      <c r="E142" s="188" t="s">
        <v>160</v>
      </c>
      <c r="F142" s="189" t="s">
        <v>161</v>
      </c>
      <c r="G142" s="190" t="s">
        <v>139</v>
      </c>
      <c r="H142" s="191">
        <v>0.034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38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129</v>
      </c>
      <c r="AT142" s="199" t="s">
        <v>125</v>
      </c>
      <c r="AU142" s="199" t="s">
        <v>130</v>
      </c>
      <c r="AY142" s="17" t="s">
        <v>122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130</v>
      </c>
      <c r="BK142" s="200">
        <f>ROUND(I142*H142,2)</f>
        <v>0</v>
      </c>
      <c r="BL142" s="17" t="s">
        <v>129</v>
      </c>
      <c r="BM142" s="199" t="s">
        <v>162</v>
      </c>
    </row>
    <row r="143" spans="1:65" s="2" customFormat="1" ht="24.15" customHeight="1">
      <c r="A143" s="34"/>
      <c r="B143" s="35"/>
      <c r="C143" s="187" t="s">
        <v>163</v>
      </c>
      <c r="D143" s="187" t="s">
        <v>125</v>
      </c>
      <c r="E143" s="188" t="s">
        <v>164</v>
      </c>
      <c r="F143" s="189" t="s">
        <v>165</v>
      </c>
      <c r="G143" s="190" t="s">
        <v>139</v>
      </c>
      <c r="H143" s="191">
        <v>0.034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38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129</v>
      </c>
      <c r="AT143" s="199" t="s">
        <v>125</v>
      </c>
      <c r="AU143" s="199" t="s">
        <v>130</v>
      </c>
      <c r="AY143" s="17" t="s">
        <v>122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130</v>
      </c>
      <c r="BK143" s="200">
        <f>ROUND(I143*H143,2)</f>
        <v>0</v>
      </c>
      <c r="BL143" s="17" t="s">
        <v>129</v>
      </c>
      <c r="BM143" s="199" t="s">
        <v>166</v>
      </c>
    </row>
    <row r="144" spans="2:63" s="12" customFormat="1" ht="25.95" customHeight="1">
      <c r="B144" s="171"/>
      <c r="C144" s="172"/>
      <c r="D144" s="173" t="s">
        <v>71</v>
      </c>
      <c r="E144" s="174" t="s">
        <v>167</v>
      </c>
      <c r="F144" s="174" t="s">
        <v>168</v>
      </c>
      <c r="G144" s="172"/>
      <c r="H144" s="172"/>
      <c r="I144" s="175"/>
      <c r="J144" s="176">
        <f>BK144</f>
        <v>0</v>
      </c>
      <c r="K144" s="172"/>
      <c r="L144" s="177"/>
      <c r="M144" s="178"/>
      <c r="N144" s="179"/>
      <c r="O144" s="179"/>
      <c r="P144" s="180">
        <f>P145+P148+P150+P156+P166+P197</f>
        <v>0</v>
      </c>
      <c r="Q144" s="179"/>
      <c r="R144" s="180">
        <f>R145+R148+R150+R156+R166+R197</f>
        <v>0.045029849999999996</v>
      </c>
      <c r="S144" s="179"/>
      <c r="T144" s="181">
        <f>T145+T148+T150+T156+T166+T197</f>
        <v>0.00122</v>
      </c>
      <c r="AR144" s="182" t="s">
        <v>130</v>
      </c>
      <c r="AT144" s="183" t="s">
        <v>71</v>
      </c>
      <c r="AU144" s="183" t="s">
        <v>72</v>
      </c>
      <c r="AY144" s="182" t="s">
        <v>122</v>
      </c>
      <c r="BK144" s="184">
        <f>BK145+BK148+BK150+BK156+BK166+BK197</f>
        <v>0</v>
      </c>
    </row>
    <row r="145" spans="2:63" s="12" customFormat="1" ht="22.95" customHeight="1">
      <c r="B145" s="171"/>
      <c r="C145" s="172"/>
      <c r="D145" s="173" t="s">
        <v>71</v>
      </c>
      <c r="E145" s="185" t="s">
        <v>169</v>
      </c>
      <c r="F145" s="185" t="s">
        <v>170</v>
      </c>
      <c r="G145" s="172"/>
      <c r="H145" s="172"/>
      <c r="I145" s="175"/>
      <c r="J145" s="186">
        <f>BK145</f>
        <v>0</v>
      </c>
      <c r="K145" s="172"/>
      <c r="L145" s="177"/>
      <c r="M145" s="178"/>
      <c r="N145" s="179"/>
      <c r="O145" s="179"/>
      <c r="P145" s="180">
        <f>SUM(P146:P147)</f>
        <v>0</v>
      </c>
      <c r="Q145" s="179"/>
      <c r="R145" s="180">
        <f>SUM(R146:R147)</f>
        <v>0.0005</v>
      </c>
      <c r="S145" s="179"/>
      <c r="T145" s="181">
        <f>SUM(T146:T147)</f>
        <v>0</v>
      </c>
      <c r="AR145" s="182" t="s">
        <v>130</v>
      </c>
      <c r="AT145" s="183" t="s">
        <v>71</v>
      </c>
      <c r="AU145" s="183" t="s">
        <v>80</v>
      </c>
      <c r="AY145" s="182" t="s">
        <v>122</v>
      </c>
      <c r="BK145" s="184">
        <f>SUM(BK146:BK147)</f>
        <v>0</v>
      </c>
    </row>
    <row r="146" spans="1:65" s="2" customFormat="1" ht="24.15" customHeight="1">
      <c r="A146" s="34"/>
      <c r="B146" s="35"/>
      <c r="C146" s="187" t="s">
        <v>171</v>
      </c>
      <c r="D146" s="187" t="s">
        <v>125</v>
      </c>
      <c r="E146" s="188" t="s">
        <v>172</v>
      </c>
      <c r="F146" s="189" t="s">
        <v>173</v>
      </c>
      <c r="G146" s="190" t="s">
        <v>128</v>
      </c>
      <c r="H146" s="191">
        <v>1</v>
      </c>
      <c r="I146" s="192"/>
      <c r="J146" s="193">
        <f>ROUND(I146*H146,2)</f>
        <v>0</v>
      </c>
      <c r="K146" s="194"/>
      <c r="L146" s="39"/>
      <c r="M146" s="195" t="s">
        <v>1</v>
      </c>
      <c r="N146" s="196" t="s">
        <v>38</v>
      </c>
      <c r="O146" s="71"/>
      <c r="P146" s="197">
        <f>O146*H146</f>
        <v>0</v>
      </c>
      <c r="Q146" s="197">
        <v>0.0005</v>
      </c>
      <c r="R146" s="197">
        <f>Q146*H146</f>
        <v>0.0005</v>
      </c>
      <c r="S146" s="197">
        <v>0</v>
      </c>
      <c r="T146" s="198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174</v>
      </c>
      <c r="AT146" s="199" t="s">
        <v>125</v>
      </c>
      <c r="AU146" s="199" t="s">
        <v>130</v>
      </c>
      <c r="AY146" s="17" t="s">
        <v>122</v>
      </c>
      <c r="BE146" s="200">
        <f>IF(N146="základní",J146,0)</f>
        <v>0</v>
      </c>
      <c r="BF146" s="200">
        <f>IF(N146="snížená",J146,0)</f>
        <v>0</v>
      </c>
      <c r="BG146" s="200">
        <f>IF(N146="zákl. přenesená",J146,0)</f>
        <v>0</v>
      </c>
      <c r="BH146" s="200">
        <f>IF(N146="sníž. přenesená",J146,0)</f>
        <v>0</v>
      </c>
      <c r="BI146" s="200">
        <f>IF(N146="nulová",J146,0)</f>
        <v>0</v>
      </c>
      <c r="BJ146" s="17" t="s">
        <v>130</v>
      </c>
      <c r="BK146" s="200">
        <f>ROUND(I146*H146,2)</f>
        <v>0</v>
      </c>
      <c r="BL146" s="17" t="s">
        <v>174</v>
      </c>
      <c r="BM146" s="199" t="s">
        <v>175</v>
      </c>
    </row>
    <row r="147" spans="1:65" s="2" customFormat="1" ht="16.5" customHeight="1">
      <c r="A147" s="34"/>
      <c r="B147" s="35"/>
      <c r="C147" s="187" t="s">
        <v>134</v>
      </c>
      <c r="D147" s="187" t="s">
        <v>125</v>
      </c>
      <c r="E147" s="188" t="s">
        <v>176</v>
      </c>
      <c r="F147" s="189" t="s">
        <v>177</v>
      </c>
      <c r="G147" s="190" t="s">
        <v>128</v>
      </c>
      <c r="H147" s="191">
        <v>1</v>
      </c>
      <c r="I147" s="192"/>
      <c r="J147" s="193">
        <f>ROUND(I147*H147,2)</f>
        <v>0</v>
      </c>
      <c r="K147" s="194"/>
      <c r="L147" s="39"/>
      <c r="M147" s="195" t="s">
        <v>1</v>
      </c>
      <c r="N147" s="196" t="s">
        <v>38</v>
      </c>
      <c r="O147" s="71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174</v>
      </c>
      <c r="AT147" s="199" t="s">
        <v>125</v>
      </c>
      <c r="AU147" s="199" t="s">
        <v>130</v>
      </c>
      <c r="AY147" s="17" t="s">
        <v>122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130</v>
      </c>
      <c r="BK147" s="200">
        <f>ROUND(I147*H147,2)</f>
        <v>0</v>
      </c>
      <c r="BL147" s="17" t="s">
        <v>174</v>
      </c>
      <c r="BM147" s="199" t="s">
        <v>178</v>
      </c>
    </row>
    <row r="148" spans="2:63" s="12" customFormat="1" ht="22.95" customHeight="1">
      <c r="B148" s="171"/>
      <c r="C148" s="172"/>
      <c r="D148" s="173" t="s">
        <v>71</v>
      </c>
      <c r="E148" s="185" t="s">
        <v>179</v>
      </c>
      <c r="F148" s="185" t="s">
        <v>180</v>
      </c>
      <c r="G148" s="172"/>
      <c r="H148" s="172"/>
      <c r="I148" s="175"/>
      <c r="J148" s="186">
        <f>BK148</f>
        <v>0</v>
      </c>
      <c r="K148" s="172"/>
      <c r="L148" s="177"/>
      <c r="M148" s="178"/>
      <c r="N148" s="179"/>
      <c r="O148" s="179"/>
      <c r="P148" s="180">
        <f>P149</f>
        <v>0</v>
      </c>
      <c r="Q148" s="179"/>
      <c r="R148" s="180">
        <f>R149</f>
        <v>0</v>
      </c>
      <c r="S148" s="179"/>
      <c r="T148" s="181">
        <f>T149</f>
        <v>0</v>
      </c>
      <c r="AR148" s="182" t="s">
        <v>130</v>
      </c>
      <c r="AT148" s="183" t="s">
        <v>71</v>
      </c>
      <c r="AU148" s="183" t="s">
        <v>80</v>
      </c>
      <c r="AY148" s="182" t="s">
        <v>122</v>
      </c>
      <c r="BK148" s="184">
        <f>BK149</f>
        <v>0</v>
      </c>
    </row>
    <row r="149" spans="1:65" s="2" customFormat="1" ht="24.15" customHeight="1">
      <c r="A149" s="34"/>
      <c r="B149" s="35"/>
      <c r="C149" s="187" t="s">
        <v>181</v>
      </c>
      <c r="D149" s="187" t="s">
        <v>125</v>
      </c>
      <c r="E149" s="188" t="s">
        <v>182</v>
      </c>
      <c r="F149" s="189" t="s">
        <v>183</v>
      </c>
      <c r="G149" s="190" t="s">
        <v>128</v>
      </c>
      <c r="H149" s="191">
        <v>2</v>
      </c>
      <c r="I149" s="192"/>
      <c r="J149" s="193">
        <f>ROUND(I149*H149,2)</f>
        <v>0</v>
      </c>
      <c r="K149" s="194"/>
      <c r="L149" s="39"/>
      <c r="M149" s="195" t="s">
        <v>1</v>
      </c>
      <c r="N149" s="196" t="s">
        <v>38</v>
      </c>
      <c r="O149" s="71"/>
      <c r="P149" s="197">
        <f>O149*H149</f>
        <v>0</v>
      </c>
      <c r="Q149" s="197">
        <v>0</v>
      </c>
      <c r="R149" s="197">
        <f>Q149*H149</f>
        <v>0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174</v>
      </c>
      <c r="AT149" s="199" t="s">
        <v>125</v>
      </c>
      <c r="AU149" s="199" t="s">
        <v>130</v>
      </c>
      <c r="AY149" s="17" t="s">
        <v>122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130</v>
      </c>
      <c r="BK149" s="200">
        <f>ROUND(I149*H149,2)</f>
        <v>0</v>
      </c>
      <c r="BL149" s="17" t="s">
        <v>174</v>
      </c>
      <c r="BM149" s="199" t="s">
        <v>184</v>
      </c>
    </row>
    <row r="150" spans="2:63" s="12" customFormat="1" ht="22.95" customHeight="1">
      <c r="B150" s="171"/>
      <c r="C150" s="172"/>
      <c r="D150" s="173" t="s">
        <v>71</v>
      </c>
      <c r="E150" s="185" t="s">
        <v>185</v>
      </c>
      <c r="F150" s="185" t="s">
        <v>186</v>
      </c>
      <c r="G150" s="172"/>
      <c r="H150" s="172"/>
      <c r="I150" s="175"/>
      <c r="J150" s="186">
        <f>BK150</f>
        <v>0</v>
      </c>
      <c r="K150" s="172"/>
      <c r="L150" s="177"/>
      <c r="M150" s="178"/>
      <c r="N150" s="179"/>
      <c r="O150" s="179"/>
      <c r="P150" s="180">
        <f>SUM(P151:P155)</f>
        <v>0</v>
      </c>
      <c r="Q150" s="179"/>
      <c r="R150" s="180">
        <f>SUM(R151:R155)</f>
        <v>0.00105</v>
      </c>
      <c r="S150" s="179"/>
      <c r="T150" s="181">
        <f>SUM(T151:T155)</f>
        <v>0.00122</v>
      </c>
      <c r="AR150" s="182" t="s">
        <v>130</v>
      </c>
      <c r="AT150" s="183" t="s">
        <v>71</v>
      </c>
      <c r="AU150" s="183" t="s">
        <v>80</v>
      </c>
      <c r="AY150" s="182" t="s">
        <v>122</v>
      </c>
      <c r="BK150" s="184">
        <f>SUM(BK151:BK155)</f>
        <v>0</v>
      </c>
    </row>
    <row r="151" spans="1:65" s="2" customFormat="1" ht="16.5" customHeight="1">
      <c r="A151" s="34"/>
      <c r="B151" s="35"/>
      <c r="C151" s="187" t="s">
        <v>8</v>
      </c>
      <c r="D151" s="187" t="s">
        <v>125</v>
      </c>
      <c r="E151" s="188" t="s">
        <v>187</v>
      </c>
      <c r="F151" s="189" t="s">
        <v>188</v>
      </c>
      <c r="G151" s="190" t="s">
        <v>128</v>
      </c>
      <c r="H151" s="191">
        <v>1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38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0.00122</v>
      </c>
      <c r="T151" s="198">
        <f>S151*H151</f>
        <v>0.00122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174</v>
      </c>
      <c r="AT151" s="199" t="s">
        <v>125</v>
      </c>
      <c r="AU151" s="199" t="s">
        <v>130</v>
      </c>
      <c r="AY151" s="17" t="s">
        <v>122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130</v>
      </c>
      <c r="BK151" s="200">
        <f>ROUND(I151*H151,2)</f>
        <v>0</v>
      </c>
      <c r="BL151" s="17" t="s">
        <v>174</v>
      </c>
      <c r="BM151" s="199" t="s">
        <v>189</v>
      </c>
    </row>
    <row r="152" spans="1:65" s="2" customFormat="1" ht="21.75" customHeight="1">
      <c r="A152" s="34"/>
      <c r="B152" s="35"/>
      <c r="C152" s="187" t="s">
        <v>190</v>
      </c>
      <c r="D152" s="187" t="s">
        <v>125</v>
      </c>
      <c r="E152" s="188" t="s">
        <v>191</v>
      </c>
      <c r="F152" s="189" t="s">
        <v>192</v>
      </c>
      <c r="G152" s="190" t="s">
        <v>128</v>
      </c>
      <c r="H152" s="191">
        <v>1</v>
      </c>
      <c r="I152" s="192"/>
      <c r="J152" s="193">
        <f>ROUND(I152*H152,2)</f>
        <v>0</v>
      </c>
      <c r="K152" s="194"/>
      <c r="L152" s="39"/>
      <c r="M152" s="195" t="s">
        <v>1</v>
      </c>
      <c r="N152" s="196" t="s">
        <v>38</v>
      </c>
      <c r="O152" s="71"/>
      <c r="P152" s="197">
        <f>O152*H152</f>
        <v>0</v>
      </c>
      <c r="Q152" s="197">
        <v>0.00015</v>
      </c>
      <c r="R152" s="197">
        <f>Q152*H152</f>
        <v>0.00015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174</v>
      </c>
      <c r="AT152" s="199" t="s">
        <v>125</v>
      </c>
      <c r="AU152" s="199" t="s">
        <v>130</v>
      </c>
      <c r="AY152" s="17" t="s">
        <v>122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130</v>
      </c>
      <c r="BK152" s="200">
        <f>ROUND(I152*H152,2)</f>
        <v>0</v>
      </c>
      <c r="BL152" s="17" t="s">
        <v>174</v>
      </c>
      <c r="BM152" s="199" t="s">
        <v>193</v>
      </c>
    </row>
    <row r="153" spans="2:51" s="13" customFormat="1" ht="12">
      <c r="B153" s="201"/>
      <c r="C153" s="202"/>
      <c r="D153" s="203" t="s">
        <v>132</v>
      </c>
      <c r="E153" s="204" t="s">
        <v>1</v>
      </c>
      <c r="F153" s="205" t="s">
        <v>194</v>
      </c>
      <c r="G153" s="202"/>
      <c r="H153" s="204" t="s">
        <v>1</v>
      </c>
      <c r="I153" s="206"/>
      <c r="J153" s="202"/>
      <c r="K153" s="202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132</v>
      </c>
      <c r="AU153" s="211" t="s">
        <v>130</v>
      </c>
      <c r="AV153" s="13" t="s">
        <v>80</v>
      </c>
      <c r="AW153" s="13" t="s">
        <v>30</v>
      </c>
      <c r="AX153" s="13" t="s">
        <v>72</v>
      </c>
      <c r="AY153" s="211" t="s">
        <v>122</v>
      </c>
    </row>
    <row r="154" spans="2:51" s="14" customFormat="1" ht="12">
      <c r="B154" s="212"/>
      <c r="C154" s="213"/>
      <c r="D154" s="203" t="s">
        <v>132</v>
      </c>
      <c r="E154" s="214" t="s">
        <v>1</v>
      </c>
      <c r="F154" s="215" t="s">
        <v>80</v>
      </c>
      <c r="G154" s="213"/>
      <c r="H154" s="216">
        <v>1</v>
      </c>
      <c r="I154" s="217"/>
      <c r="J154" s="213"/>
      <c r="K154" s="213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132</v>
      </c>
      <c r="AU154" s="222" t="s">
        <v>130</v>
      </c>
      <c r="AV154" s="14" t="s">
        <v>130</v>
      </c>
      <c r="AW154" s="14" t="s">
        <v>30</v>
      </c>
      <c r="AX154" s="14" t="s">
        <v>80</v>
      </c>
      <c r="AY154" s="222" t="s">
        <v>122</v>
      </c>
    </row>
    <row r="155" spans="1:65" s="2" customFormat="1" ht="24.15" customHeight="1">
      <c r="A155" s="34"/>
      <c r="B155" s="35"/>
      <c r="C155" s="223" t="s">
        <v>195</v>
      </c>
      <c r="D155" s="223" t="s">
        <v>196</v>
      </c>
      <c r="E155" s="224" t="s">
        <v>197</v>
      </c>
      <c r="F155" s="225" t="s">
        <v>198</v>
      </c>
      <c r="G155" s="226" t="s">
        <v>128</v>
      </c>
      <c r="H155" s="227">
        <v>1</v>
      </c>
      <c r="I155" s="228"/>
      <c r="J155" s="229">
        <f>ROUND(I155*H155,2)</f>
        <v>0</v>
      </c>
      <c r="K155" s="230"/>
      <c r="L155" s="231"/>
      <c r="M155" s="232" t="s">
        <v>1</v>
      </c>
      <c r="N155" s="233" t="s">
        <v>38</v>
      </c>
      <c r="O155" s="71"/>
      <c r="P155" s="197">
        <f>O155*H155</f>
        <v>0</v>
      </c>
      <c r="Q155" s="197">
        <v>0.0009</v>
      </c>
      <c r="R155" s="197">
        <f>Q155*H155</f>
        <v>0.0009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199</v>
      </c>
      <c r="AT155" s="199" t="s">
        <v>196</v>
      </c>
      <c r="AU155" s="199" t="s">
        <v>130</v>
      </c>
      <c r="AY155" s="17" t="s">
        <v>122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130</v>
      </c>
      <c r="BK155" s="200">
        <f>ROUND(I155*H155,2)</f>
        <v>0</v>
      </c>
      <c r="BL155" s="17" t="s">
        <v>174</v>
      </c>
      <c r="BM155" s="199" t="s">
        <v>200</v>
      </c>
    </row>
    <row r="156" spans="2:63" s="12" customFormat="1" ht="22.95" customHeight="1">
      <c r="B156" s="171"/>
      <c r="C156" s="172"/>
      <c r="D156" s="173" t="s">
        <v>71</v>
      </c>
      <c r="E156" s="185" t="s">
        <v>201</v>
      </c>
      <c r="F156" s="185" t="s">
        <v>202</v>
      </c>
      <c r="G156" s="172"/>
      <c r="H156" s="172"/>
      <c r="I156" s="175"/>
      <c r="J156" s="186">
        <f>BK156</f>
        <v>0</v>
      </c>
      <c r="K156" s="172"/>
      <c r="L156" s="177"/>
      <c r="M156" s="178"/>
      <c r="N156" s="179"/>
      <c r="O156" s="179"/>
      <c r="P156" s="180">
        <f>SUM(P157:P165)</f>
        <v>0</v>
      </c>
      <c r="Q156" s="179"/>
      <c r="R156" s="180">
        <f>SUM(R157:R165)</f>
        <v>0.0015655500000000002</v>
      </c>
      <c r="S156" s="179"/>
      <c r="T156" s="181">
        <f>SUM(T157:T165)</f>
        <v>0</v>
      </c>
      <c r="AR156" s="182" t="s">
        <v>130</v>
      </c>
      <c r="AT156" s="183" t="s">
        <v>71</v>
      </c>
      <c r="AU156" s="183" t="s">
        <v>80</v>
      </c>
      <c r="AY156" s="182" t="s">
        <v>122</v>
      </c>
      <c r="BK156" s="184">
        <f>SUM(BK157:BK165)</f>
        <v>0</v>
      </c>
    </row>
    <row r="157" spans="1:65" s="2" customFormat="1" ht="16.5" customHeight="1">
      <c r="A157" s="34"/>
      <c r="B157" s="35"/>
      <c r="C157" s="187" t="s">
        <v>203</v>
      </c>
      <c r="D157" s="187" t="s">
        <v>125</v>
      </c>
      <c r="E157" s="188" t="s">
        <v>204</v>
      </c>
      <c r="F157" s="189" t="s">
        <v>205</v>
      </c>
      <c r="G157" s="190" t="s">
        <v>206</v>
      </c>
      <c r="H157" s="191">
        <v>20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38</v>
      </c>
      <c r="O157" s="71"/>
      <c r="P157" s="197">
        <f>O157*H157</f>
        <v>0</v>
      </c>
      <c r="Q157" s="197">
        <v>3E-05</v>
      </c>
      <c r="R157" s="197">
        <f>Q157*H157</f>
        <v>0.0006000000000000001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174</v>
      </c>
      <c r="AT157" s="199" t="s">
        <v>125</v>
      </c>
      <c r="AU157" s="199" t="s">
        <v>130</v>
      </c>
      <c r="AY157" s="17" t="s">
        <v>122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130</v>
      </c>
      <c r="BK157" s="200">
        <f>ROUND(I157*H157,2)</f>
        <v>0</v>
      </c>
      <c r="BL157" s="17" t="s">
        <v>174</v>
      </c>
      <c r="BM157" s="199" t="s">
        <v>207</v>
      </c>
    </row>
    <row r="158" spans="1:65" s="2" customFormat="1" ht="24.15" customHeight="1">
      <c r="A158" s="34"/>
      <c r="B158" s="35"/>
      <c r="C158" s="187" t="s">
        <v>174</v>
      </c>
      <c r="D158" s="187" t="s">
        <v>125</v>
      </c>
      <c r="E158" s="188" t="s">
        <v>208</v>
      </c>
      <c r="F158" s="189" t="s">
        <v>209</v>
      </c>
      <c r="G158" s="190" t="s">
        <v>210</v>
      </c>
      <c r="H158" s="191">
        <v>19.311</v>
      </c>
      <c r="I158" s="192"/>
      <c r="J158" s="193">
        <f>ROUND(I158*H158,2)</f>
        <v>0</v>
      </c>
      <c r="K158" s="194"/>
      <c r="L158" s="39"/>
      <c r="M158" s="195" t="s">
        <v>1</v>
      </c>
      <c r="N158" s="196" t="s">
        <v>38</v>
      </c>
      <c r="O158" s="71"/>
      <c r="P158" s="197">
        <f>O158*H158</f>
        <v>0</v>
      </c>
      <c r="Q158" s="197">
        <v>5E-05</v>
      </c>
      <c r="R158" s="197">
        <f>Q158*H158</f>
        <v>0.00096555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174</v>
      </c>
      <c r="AT158" s="199" t="s">
        <v>125</v>
      </c>
      <c r="AU158" s="199" t="s">
        <v>130</v>
      </c>
      <c r="AY158" s="17" t="s">
        <v>122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130</v>
      </c>
      <c r="BK158" s="200">
        <f>ROUND(I158*H158,2)</f>
        <v>0</v>
      </c>
      <c r="BL158" s="17" t="s">
        <v>174</v>
      </c>
      <c r="BM158" s="199" t="s">
        <v>211</v>
      </c>
    </row>
    <row r="159" spans="2:51" s="13" customFormat="1" ht="12">
      <c r="B159" s="201"/>
      <c r="C159" s="202"/>
      <c r="D159" s="203" t="s">
        <v>132</v>
      </c>
      <c r="E159" s="204" t="s">
        <v>1</v>
      </c>
      <c r="F159" s="205" t="s">
        <v>212</v>
      </c>
      <c r="G159" s="202"/>
      <c r="H159" s="204" t="s">
        <v>1</v>
      </c>
      <c r="I159" s="206"/>
      <c r="J159" s="202"/>
      <c r="K159" s="202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132</v>
      </c>
      <c r="AU159" s="211" t="s">
        <v>130</v>
      </c>
      <c r="AV159" s="13" t="s">
        <v>80</v>
      </c>
      <c r="AW159" s="13" t="s">
        <v>30</v>
      </c>
      <c r="AX159" s="13" t="s">
        <v>72</v>
      </c>
      <c r="AY159" s="211" t="s">
        <v>122</v>
      </c>
    </row>
    <row r="160" spans="2:51" s="14" customFormat="1" ht="12">
      <c r="B160" s="212"/>
      <c r="C160" s="213"/>
      <c r="D160" s="203" t="s">
        <v>132</v>
      </c>
      <c r="E160" s="214" t="s">
        <v>1</v>
      </c>
      <c r="F160" s="215" t="s">
        <v>213</v>
      </c>
      <c r="G160" s="213"/>
      <c r="H160" s="216">
        <v>17.421</v>
      </c>
      <c r="I160" s="217"/>
      <c r="J160" s="213"/>
      <c r="K160" s="213"/>
      <c r="L160" s="218"/>
      <c r="M160" s="219"/>
      <c r="N160" s="220"/>
      <c r="O160" s="220"/>
      <c r="P160" s="220"/>
      <c r="Q160" s="220"/>
      <c r="R160" s="220"/>
      <c r="S160" s="220"/>
      <c r="T160" s="221"/>
      <c r="AT160" s="222" t="s">
        <v>132</v>
      </c>
      <c r="AU160" s="222" t="s">
        <v>130</v>
      </c>
      <c r="AV160" s="14" t="s">
        <v>130</v>
      </c>
      <c r="AW160" s="14" t="s">
        <v>30</v>
      </c>
      <c r="AX160" s="14" t="s">
        <v>72</v>
      </c>
      <c r="AY160" s="222" t="s">
        <v>122</v>
      </c>
    </row>
    <row r="161" spans="2:51" s="13" customFormat="1" ht="12">
      <c r="B161" s="201"/>
      <c r="C161" s="202"/>
      <c r="D161" s="203" t="s">
        <v>132</v>
      </c>
      <c r="E161" s="204" t="s">
        <v>1</v>
      </c>
      <c r="F161" s="205" t="s">
        <v>214</v>
      </c>
      <c r="G161" s="202"/>
      <c r="H161" s="204" t="s">
        <v>1</v>
      </c>
      <c r="I161" s="206"/>
      <c r="J161" s="202"/>
      <c r="K161" s="202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132</v>
      </c>
      <c r="AU161" s="211" t="s">
        <v>130</v>
      </c>
      <c r="AV161" s="13" t="s">
        <v>80</v>
      </c>
      <c r="AW161" s="13" t="s">
        <v>30</v>
      </c>
      <c r="AX161" s="13" t="s">
        <v>72</v>
      </c>
      <c r="AY161" s="211" t="s">
        <v>122</v>
      </c>
    </row>
    <row r="162" spans="2:51" s="14" customFormat="1" ht="12">
      <c r="B162" s="212"/>
      <c r="C162" s="213"/>
      <c r="D162" s="203" t="s">
        <v>132</v>
      </c>
      <c r="E162" s="214" t="s">
        <v>1</v>
      </c>
      <c r="F162" s="215" t="s">
        <v>215</v>
      </c>
      <c r="G162" s="213"/>
      <c r="H162" s="216">
        <v>1.89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132</v>
      </c>
      <c r="AU162" s="222" t="s">
        <v>130</v>
      </c>
      <c r="AV162" s="14" t="s">
        <v>130</v>
      </c>
      <c r="AW162" s="14" t="s">
        <v>30</v>
      </c>
      <c r="AX162" s="14" t="s">
        <v>72</v>
      </c>
      <c r="AY162" s="222" t="s">
        <v>122</v>
      </c>
    </row>
    <row r="163" spans="2:51" s="15" customFormat="1" ht="12">
      <c r="B163" s="234"/>
      <c r="C163" s="235"/>
      <c r="D163" s="203" t="s">
        <v>132</v>
      </c>
      <c r="E163" s="236" t="s">
        <v>1</v>
      </c>
      <c r="F163" s="237" t="s">
        <v>216</v>
      </c>
      <c r="G163" s="235"/>
      <c r="H163" s="238">
        <v>19.311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132</v>
      </c>
      <c r="AU163" s="244" t="s">
        <v>130</v>
      </c>
      <c r="AV163" s="15" t="s">
        <v>129</v>
      </c>
      <c r="AW163" s="15" t="s">
        <v>30</v>
      </c>
      <c r="AX163" s="15" t="s">
        <v>80</v>
      </c>
      <c r="AY163" s="244" t="s">
        <v>122</v>
      </c>
    </row>
    <row r="164" spans="1:65" s="2" customFormat="1" ht="24.15" customHeight="1">
      <c r="A164" s="34"/>
      <c r="B164" s="35"/>
      <c r="C164" s="187" t="s">
        <v>217</v>
      </c>
      <c r="D164" s="187" t="s">
        <v>125</v>
      </c>
      <c r="E164" s="188" t="s">
        <v>218</v>
      </c>
      <c r="F164" s="189" t="s">
        <v>219</v>
      </c>
      <c r="G164" s="190" t="s">
        <v>139</v>
      </c>
      <c r="H164" s="191">
        <v>0.002</v>
      </c>
      <c r="I164" s="192"/>
      <c r="J164" s="193">
        <f>ROUND(I164*H164,2)</f>
        <v>0</v>
      </c>
      <c r="K164" s="194"/>
      <c r="L164" s="39"/>
      <c r="M164" s="195" t="s">
        <v>1</v>
      </c>
      <c r="N164" s="196" t="s">
        <v>38</v>
      </c>
      <c r="O164" s="71"/>
      <c r="P164" s="197">
        <f>O164*H164</f>
        <v>0</v>
      </c>
      <c r="Q164" s="197">
        <v>0</v>
      </c>
      <c r="R164" s="197">
        <f>Q164*H164</f>
        <v>0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174</v>
      </c>
      <c r="AT164" s="199" t="s">
        <v>125</v>
      </c>
      <c r="AU164" s="199" t="s">
        <v>130</v>
      </c>
      <c r="AY164" s="17" t="s">
        <v>122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130</v>
      </c>
      <c r="BK164" s="200">
        <f>ROUND(I164*H164,2)</f>
        <v>0</v>
      </c>
      <c r="BL164" s="17" t="s">
        <v>174</v>
      </c>
      <c r="BM164" s="199" t="s">
        <v>220</v>
      </c>
    </row>
    <row r="165" spans="1:65" s="2" customFormat="1" ht="24.15" customHeight="1">
      <c r="A165" s="34"/>
      <c r="B165" s="35"/>
      <c r="C165" s="187" t="s">
        <v>221</v>
      </c>
      <c r="D165" s="187" t="s">
        <v>125</v>
      </c>
      <c r="E165" s="188" t="s">
        <v>222</v>
      </c>
      <c r="F165" s="189" t="s">
        <v>223</v>
      </c>
      <c r="G165" s="190" t="s">
        <v>139</v>
      </c>
      <c r="H165" s="191">
        <v>0.002</v>
      </c>
      <c r="I165" s="192"/>
      <c r="J165" s="193">
        <f>ROUND(I165*H165,2)</f>
        <v>0</v>
      </c>
      <c r="K165" s="194"/>
      <c r="L165" s="39"/>
      <c r="M165" s="195" t="s">
        <v>1</v>
      </c>
      <c r="N165" s="196" t="s">
        <v>38</v>
      </c>
      <c r="O165" s="71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174</v>
      </c>
      <c r="AT165" s="199" t="s">
        <v>125</v>
      </c>
      <c r="AU165" s="199" t="s">
        <v>130</v>
      </c>
      <c r="AY165" s="17" t="s">
        <v>122</v>
      </c>
      <c r="BE165" s="200">
        <f>IF(N165="základní",J165,0)</f>
        <v>0</v>
      </c>
      <c r="BF165" s="200">
        <f>IF(N165="snížená",J165,0)</f>
        <v>0</v>
      </c>
      <c r="BG165" s="200">
        <f>IF(N165="zákl. přenesená",J165,0)</f>
        <v>0</v>
      </c>
      <c r="BH165" s="200">
        <f>IF(N165="sníž. přenesená",J165,0)</f>
        <v>0</v>
      </c>
      <c r="BI165" s="200">
        <f>IF(N165="nulová",J165,0)</f>
        <v>0</v>
      </c>
      <c r="BJ165" s="17" t="s">
        <v>130</v>
      </c>
      <c r="BK165" s="200">
        <f>ROUND(I165*H165,2)</f>
        <v>0</v>
      </c>
      <c r="BL165" s="17" t="s">
        <v>174</v>
      </c>
      <c r="BM165" s="199" t="s">
        <v>224</v>
      </c>
    </row>
    <row r="166" spans="2:63" s="12" customFormat="1" ht="22.95" customHeight="1">
      <c r="B166" s="171"/>
      <c r="C166" s="172"/>
      <c r="D166" s="173" t="s">
        <v>71</v>
      </c>
      <c r="E166" s="185" t="s">
        <v>225</v>
      </c>
      <c r="F166" s="185" t="s">
        <v>226</v>
      </c>
      <c r="G166" s="172"/>
      <c r="H166" s="172"/>
      <c r="I166" s="175"/>
      <c r="J166" s="186">
        <f>BK166</f>
        <v>0</v>
      </c>
      <c r="K166" s="172"/>
      <c r="L166" s="177"/>
      <c r="M166" s="178"/>
      <c r="N166" s="179"/>
      <c r="O166" s="179"/>
      <c r="P166" s="180">
        <f>SUM(P167:P196)</f>
        <v>0</v>
      </c>
      <c r="Q166" s="179"/>
      <c r="R166" s="180">
        <f>SUM(R167:R196)</f>
        <v>0.0398083</v>
      </c>
      <c r="S166" s="179"/>
      <c r="T166" s="181">
        <f>SUM(T167:T196)</f>
        <v>0</v>
      </c>
      <c r="AR166" s="182" t="s">
        <v>130</v>
      </c>
      <c r="AT166" s="183" t="s">
        <v>71</v>
      </c>
      <c r="AU166" s="183" t="s">
        <v>80</v>
      </c>
      <c r="AY166" s="182" t="s">
        <v>122</v>
      </c>
      <c r="BK166" s="184">
        <f>SUM(BK167:BK196)</f>
        <v>0</v>
      </c>
    </row>
    <row r="167" spans="1:65" s="2" customFormat="1" ht="24.15" customHeight="1">
      <c r="A167" s="34"/>
      <c r="B167" s="35"/>
      <c r="C167" s="187" t="s">
        <v>227</v>
      </c>
      <c r="D167" s="187" t="s">
        <v>125</v>
      </c>
      <c r="E167" s="188" t="s">
        <v>228</v>
      </c>
      <c r="F167" s="189" t="s">
        <v>229</v>
      </c>
      <c r="G167" s="190" t="s">
        <v>210</v>
      </c>
      <c r="H167" s="191">
        <v>86.105</v>
      </c>
      <c r="I167" s="192"/>
      <c r="J167" s="193">
        <f>ROUND(I167*H167,2)</f>
        <v>0</v>
      </c>
      <c r="K167" s="194"/>
      <c r="L167" s="39"/>
      <c r="M167" s="195" t="s">
        <v>1</v>
      </c>
      <c r="N167" s="196" t="s">
        <v>38</v>
      </c>
      <c r="O167" s="71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174</v>
      </c>
      <c r="AT167" s="199" t="s">
        <v>125</v>
      </c>
      <c r="AU167" s="199" t="s">
        <v>130</v>
      </c>
      <c r="AY167" s="17" t="s">
        <v>122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130</v>
      </c>
      <c r="BK167" s="200">
        <f>ROUND(I167*H167,2)</f>
        <v>0</v>
      </c>
      <c r="BL167" s="17" t="s">
        <v>174</v>
      </c>
      <c r="BM167" s="199" t="s">
        <v>230</v>
      </c>
    </row>
    <row r="168" spans="1:65" s="2" customFormat="1" ht="24.15" customHeight="1">
      <c r="A168" s="34"/>
      <c r="B168" s="35"/>
      <c r="C168" s="187" t="s">
        <v>85</v>
      </c>
      <c r="D168" s="187" t="s">
        <v>125</v>
      </c>
      <c r="E168" s="188" t="s">
        <v>231</v>
      </c>
      <c r="F168" s="189" t="s">
        <v>232</v>
      </c>
      <c r="G168" s="190" t="s">
        <v>206</v>
      </c>
      <c r="H168" s="191">
        <v>20</v>
      </c>
      <c r="I168" s="192"/>
      <c r="J168" s="193">
        <f>ROUND(I168*H168,2)</f>
        <v>0</v>
      </c>
      <c r="K168" s="194"/>
      <c r="L168" s="39"/>
      <c r="M168" s="195" t="s">
        <v>1</v>
      </c>
      <c r="N168" s="196" t="s">
        <v>38</v>
      </c>
      <c r="O168" s="71"/>
      <c r="P168" s="197">
        <f>O168*H168</f>
        <v>0</v>
      </c>
      <c r="Q168" s="197">
        <v>1E-05</v>
      </c>
      <c r="R168" s="197">
        <f>Q168*H168</f>
        <v>0.0002</v>
      </c>
      <c r="S168" s="197">
        <v>0</v>
      </c>
      <c r="T168" s="19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174</v>
      </c>
      <c r="AT168" s="199" t="s">
        <v>125</v>
      </c>
      <c r="AU168" s="199" t="s">
        <v>130</v>
      </c>
      <c r="AY168" s="17" t="s">
        <v>122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7" t="s">
        <v>130</v>
      </c>
      <c r="BK168" s="200">
        <f>ROUND(I168*H168,2)</f>
        <v>0</v>
      </c>
      <c r="BL168" s="17" t="s">
        <v>174</v>
      </c>
      <c r="BM168" s="199" t="s">
        <v>233</v>
      </c>
    </row>
    <row r="169" spans="1:65" s="2" customFormat="1" ht="16.5" customHeight="1">
      <c r="A169" s="34"/>
      <c r="B169" s="35"/>
      <c r="C169" s="187" t="s">
        <v>7</v>
      </c>
      <c r="D169" s="187" t="s">
        <v>125</v>
      </c>
      <c r="E169" s="188" t="s">
        <v>234</v>
      </c>
      <c r="F169" s="189" t="s">
        <v>235</v>
      </c>
      <c r="G169" s="190" t="s">
        <v>210</v>
      </c>
      <c r="H169" s="191">
        <v>27.934</v>
      </c>
      <c r="I169" s="192"/>
      <c r="J169" s="193">
        <f>ROUND(I169*H169,2)</f>
        <v>0</v>
      </c>
      <c r="K169" s="194"/>
      <c r="L169" s="39"/>
      <c r="M169" s="195" t="s">
        <v>1</v>
      </c>
      <c r="N169" s="196" t="s">
        <v>38</v>
      </c>
      <c r="O169" s="71"/>
      <c r="P169" s="197">
        <f>O169*H169</f>
        <v>0</v>
      </c>
      <c r="Q169" s="197">
        <v>0</v>
      </c>
      <c r="R169" s="197">
        <f>Q169*H169</f>
        <v>0</v>
      </c>
      <c r="S169" s="197">
        <v>0</v>
      </c>
      <c r="T169" s="19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174</v>
      </c>
      <c r="AT169" s="199" t="s">
        <v>125</v>
      </c>
      <c r="AU169" s="199" t="s">
        <v>130</v>
      </c>
      <c r="AY169" s="17" t="s">
        <v>122</v>
      </c>
      <c r="BE169" s="200">
        <f>IF(N169="základní",J169,0)</f>
        <v>0</v>
      </c>
      <c r="BF169" s="200">
        <f>IF(N169="snížená",J169,0)</f>
        <v>0</v>
      </c>
      <c r="BG169" s="200">
        <f>IF(N169="zákl. přenesená",J169,0)</f>
        <v>0</v>
      </c>
      <c r="BH169" s="200">
        <f>IF(N169="sníž. přenesená",J169,0)</f>
        <v>0</v>
      </c>
      <c r="BI169" s="200">
        <f>IF(N169="nulová",J169,0)</f>
        <v>0</v>
      </c>
      <c r="BJ169" s="17" t="s">
        <v>130</v>
      </c>
      <c r="BK169" s="200">
        <f>ROUND(I169*H169,2)</f>
        <v>0</v>
      </c>
      <c r="BL169" s="17" t="s">
        <v>174</v>
      </c>
      <c r="BM169" s="199" t="s">
        <v>236</v>
      </c>
    </row>
    <row r="170" spans="2:51" s="13" customFormat="1" ht="12">
      <c r="B170" s="201"/>
      <c r="C170" s="202"/>
      <c r="D170" s="203" t="s">
        <v>132</v>
      </c>
      <c r="E170" s="204" t="s">
        <v>1</v>
      </c>
      <c r="F170" s="205" t="s">
        <v>237</v>
      </c>
      <c r="G170" s="202"/>
      <c r="H170" s="204" t="s">
        <v>1</v>
      </c>
      <c r="I170" s="206"/>
      <c r="J170" s="202"/>
      <c r="K170" s="202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132</v>
      </c>
      <c r="AU170" s="211" t="s">
        <v>130</v>
      </c>
      <c r="AV170" s="13" t="s">
        <v>80</v>
      </c>
      <c r="AW170" s="13" t="s">
        <v>30</v>
      </c>
      <c r="AX170" s="13" t="s">
        <v>72</v>
      </c>
      <c r="AY170" s="211" t="s">
        <v>122</v>
      </c>
    </row>
    <row r="171" spans="2:51" s="14" customFormat="1" ht="12">
      <c r="B171" s="212"/>
      <c r="C171" s="213"/>
      <c r="D171" s="203" t="s">
        <v>132</v>
      </c>
      <c r="E171" s="214" t="s">
        <v>1</v>
      </c>
      <c r="F171" s="215" t="s">
        <v>238</v>
      </c>
      <c r="G171" s="213"/>
      <c r="H171" s="216">
        <v>27.934</v>
      </c>
      <c r="I171" s="217"/>
      <c r="J171" s="213"/>
      <c r="K171" s="213"/>
      <c r="L171" s="218"/>
      <c r="M171" s="219"/>
      <c r="N171" s="220"/>
      <c r="O171" s="220"/>
      <c r="P171" s="220"/>
      <c r="Q171" s="220"/>
      <c r="R171" s="220"/>
      <c r="S171" s="220"/>
      <c r="T171" s="221"/>
      <c r="AT171" s="222" t="s">
        <v>132</v>
      </c>
      <c r="AU171" s="222" t="s">
        <v>130</v>
      </c>
      <c r="AV171" s="14" t="s">
        <v>130</v>
      </c>
      <c r="AW171" s="14" t="s">
        <v>30</v>
      </c>
      <c r="AX171" s="14" t="s">
        <v>72</v>
      </c>
      <c r="AY171" s="222" t="s">
        <v>122</v>
      </c>
    </row>
    <row r="172" spans="2:51" s="15" customFormat="1" ht="12">
      <c r="B172" s="234"/>
      <c r="C172" s="235"/>
      <c r="D172" s="203" t="s">
        <v>132</v>
      </c>
      <c r="E172" s="236" t="s">
        <v>1</v>
      </c>
      <c r="F172" s="237" t="s">
        <v>216</v>
      </c>
      <c r="G172" s="235"/>
      <c r="H172" s="238">
        <v>27.934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AT172" s="244" t="s">
        <v>132</v>
      </c>
      <c r="AU172" s="244" t="s">
        <v>130</v>
      </c>
      <c r="AV172" s="15" t="s">
        <v>129</v>
      </c>
      <c r="AW172" s="15" t="s">
        <v>30</v>
      </c>
      <c r="AX172" s="15" t="s">
        <v>80</v>
      </c>
      <c r="AY172" s="244" t="s">
        <v>122</v>
      </c>
    </row>
    <row r="173" spans="1:65" s="2" customFormat="1" ht="16.5" customHeight="1">
      <c r="A173" s="34"/>
      <c r="B173" s="35"/>
      <c r="C173" s="223" t="s">
        <v>239</v>
      </c>
      <c r="D173" s="223" t="s">
        <v>196</v>
      </c>
      <c r="E173" s="224" t="s">
        <v>240</v>
      </c>
      <c r="F173" s="225" t="s">
        <v>241</v>
      </c>
      <c r="G173" s="226" t="s">
        <v>210</v>
      </c>
      <c r="H173" s="227">
        <v>33.521</v>
      </c>
      <c r="I173" s="228"/>
      <c r="J173" s="229">
        <f>ROUND(I173*H173,2)</f>
        <v>0</v>
      </c>
      <c r="K173" s="230"/>
      <c r="L173" s="231"/>
      <c r="M173" s="232" t="s">
        <v>1</v>
      </c>
      <c r="N173" s="233" t="s">
        <v>38</v>
      </c>
      <c r="O173" s="71"/>
      <c r="P173" s="197">
        <f>O173*H173</f>
        <v>0</v>
      </c>
      <c r="Q173" s="197">
        <v>0</v>
      </c>
      <c r="R173" s="197">
        <f>Q173*H173</f>
        <v>0</v>
      </c>
      <c r="S173" s="197">
        <v>0</v>
      </c>
      <c r="T173" s="19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199</v>
      </c>
      <c r="AT173" s="199" t="s">
        <v>196</v>
      </c>
      <c r="AU173" s="199" t="s">
        <v>130</v>
      </c>
      <c r="AY173" s="17" t="s">
        <v>122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7" t="s">
        <v>130</v>
      </c>
      <c r="BK173" s="200">
        <f>ROUND(I173*H173,2)</f>
        <v>0</v>
      </c>
      <c r="BL173" s="17" t="s">
        <v>174</v>
      </c>
      <c r="BM173" s="199" t="s">
        <v>242</v>
      </c>
    </row>
    <row r="174" spans="2:51" s="14" customFormat="1" ht="12">
      <c r="B174" s="212"/>
      <c r="C174" s="213"/>
      <c r="D174" s="203" t="s">
        <v>132</v>
      </c>
      <c r="E174" s="213"/>
      <c r="F174" s="215" t="s">
        <v>243</v>
      </c>
      <c r="G174" s="213"/>
      <c r="H174" s="216">
        <v>33.521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132</v>
      </c>
      <c r="AU174" s="222" t="s">
        <v>130</v>
      </c>
      <c r="AV174" s="14" t="s">
        <v>130</v>
      </c>
      <c r="AW174" s="14" t="s">
        <v>4</v>
      </c>
      <c r="AX174" s="14" t="s">
        <v>80</v>
      </c>
      <c r="AY174" s="222" t="s">
        <v>122</v>
      </c>
    </row>
    <row r="175" spans="1:65" s="2" customFormat="1" ht="24.15" customHeight="1">
      <c r="A175" s="34"/>
      <c r="B175" s="35"/>
      <c r="C175" s="187" t="s">
        <v>244</v>
      </c>
      <c r="D175" s="187" t="s">
        <v>125</v>
      </c>
      <c r="E175" s="188" t="s">
        <v>245</v>
      </c>
      <c r="F175" s="189" t="s">
        <v>246</v>
      </c>
      <c r="G175" s="190" t="s">
        <v>210</v>
      </c>
      <c r="H175" s="191">
        <v>10</v>
      </c>
      <c r="I175" s="192"/>
      <c r="J175" s="193">
        <f>ROUND(I175*H175,2)</f>
        <v>0</v>
      </c>
      <c r="K175" s="194"/>
      <c r="L175" s="39"/>
      <c r="M175" s="195" t="s">
        <v>1</v>
      </c>
      <c r="N175" s="196" t="s">
        <v>38</v>
      </c>
      <c r="O175" s="71"/>
      <c r="P175" s="197">
        <f>O175*H175</f>
        <v>0</v>
      </c>
      <c r="Q175" s="197">
        <v>0</v>
      </c>
      <c r="R175" s="197">
        <f>Q175*H175</f>
        <v>0</v>
      </c>
      <c r="S175" s="197">
        <v>0</v>
      </c>
      <c r="T175" s="19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174</v>
      </c>
      <c r="AT175" s="199" t="s">
        <v>125</v>
      </c>
      <c r="AU175" s="199" t="s">
        <v>130</v>
      </c>
      <c r="AY175" s="17" t="s">
        <v>122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130</v>
      </c>
      <c r="BK175" s="200">
        <f>ROUND(I175*H175,2)</f>
        <v>0</v>
      </c>
      <c r="BL175" s="17" t="s">
        <v>174</v>
      </c>
      <c r="BM175" s="199" t="s">
        <v>247</v>
      </c>
    </row>
    <row r="176" spans="1:65" s="2" customFormat="1" ht="16.5" customHeight="1">
      <c r="A176" s="34"/>
      <c r="B176" s="35"/>
      <c r="C176" s="223" t="s">
        <v>248</v>
      </c>
      <c r="D176" s="223" t="s">
        <v>196</v>
      </c>
      <c r="E176" s="224" t="s">
        <v>249</v>
      </c>
      <c r="F176" s="225" t="s">
        <v>250</v>
      </c>
      <c r="G176" s="226" t="s">
        <v>210</v>
      </c>
      <c r="H176" s="227">
        <v>12</v>
      </c>
      <c r="I176" s="228"/>
      <c r="J176" s="229">
        <f>ROUND(I176*H176,2)</f>
        <v>0</v>
      </c>
      <c r="K176" s="230"/>
      <c r="L176" s="231"/>
      <c r="M176" s="232" t="s">
        <v>1</v>
      </c>
      <c r="N176" s="233" t="s">
        <v>38</v>
      </c>
      <c r="O176" s="71"/>
      <c r="P176" s="197">
        <f>O176*H176</f>
        <v>0</v>
      </c>
      <c r="Q176" s="197">
        <v>0</v>
      </c>
      <c r="R176" s="197">
        <f>Q176*H176</f>
        <v>0</v>
      </c>
      <c r="S176" s="197">
        <v>0</v>
      </c>
      <c r="T176" s="198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199</v>
      </c>
      <c r="AT176" s="199" t="s">
        <v>196</v>
      </c>
      <c r="AU176" s="199" t="s">
        <v>130</v>
      </c>
      <c r="AY176" s="17" t="s">
        <v>122</v>
      </c>
      <c r="BE176" s="200">
        <f>IF(N176="základní",J176,0)</f>
        <v>0</v>
      </c>
      <c r="BF176" s="200">
        <f>IF(N176="snížená",J176,0)</f>
        <v>0</v>
      </c>
      <c r="BG176" s="200">
        <f>IF(N176="zákl. přenesená",J176,0)</f>
        <v>0</v>
      </c>
      <c r="BH176" s="200">
        <f>IF(N176="sníž. přenesená",J176,0)</f>
        <v>0</v>
      </c>
      <c r="BI176" s="200">
        <f>IF(N176="nulová",J176,0)</f>
        <v>0</v>
      </c>
      <c r="BJ176" s="17" t="s">
        <v>130</v>
      </c>
      <c r="BK176" s="200">
        <f>ROUND(I176*H176,2)</f>
        <v>0</v>
      </c>
      <c r="BL176" s="17" t="s">
        <v>174</v>
      </c>
      <c r="BM176" s="199" t="s">
        <v>251</v>
      </c>
    </row>
    <row r="177" spans="2:51" s="14" customFormat="1" ht="12">
      <c r="B177" s="212"/>
      <c r="C177" s="213"/>
      <c r="D177" s="203" t="s">
        <v>132</v>
      </c>
      <c r="E177" s="213"/>
      <c r="F177" s="215" t="s">
        <v>252</v>
      </c>
      <c r="G177" s="213"/>
      <c r="H177" s="216">
        <v>12</v>
      </c>
      <c r="I177" s="217"/>
      <c r="J177" s="213"/>
      <c r="K177" s="213"/>
      <c r="L177" s="218"/>
      <c r="M177" s="219"/>
      <c r="N177" s="220"/>
      <c r="O177" s="220"/>
      <c r="P177" s="220"/>
      <c r="Q177" s="220"/>
      <c r="R177" s="220"/>
      <c r="S177" s="220"/>
      <c r="T177" s="221"/>
      <c r="AT177" s="222" t="s">
        <v>132</v>
      </c>
      <c r="AU177" s="222" t="s">
        <v>130</v>
      </c>
      <c r="AV177" s="14" t="s">
        <v>130</v>
      </c>
      <c r="AW177" s="14" t="s">
        <v>4</v>
      </c>
      <c r="AX177" s="14" t="s">
        <v>80</v>
      </c>
      <c r="AY177" s="222" t="s">
        <v>122</v>
      </c>
    </row>
    <row r="178" spans="1:65" s="2" customFormat="1" ht="24.15" customHeight="1">
      <c r="A178" s="34"/>
      <c r="B178" s="35"/>
      <c r="C178" s="187" t="s">
        <v>253</v>
      </c>
      <c r="D178" s="187" t="s">
        <v>125</v>
      </c>
      <c r="E178" s="188" t="s">
        <v>254</v>
      </c>
      <c r="F178" s="189" t="s">
        <v>255</v>
      </c>
      <c r="G178" s="190" t="s">
        <v>210</v>
      </c>
      <c r="H178" s="191">
        <v>86.105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38</v>
      </c>
      <c r="O178" s="71"/>
      <c r="P178" s="197">
        <f>O178*H178</f>
        <v>0</v>
      </c>
      <c r="Q178" s="197">
        <v>0.0002</v>
      </c>
      <c r="R178" s="197">
        <f>Q178*H178</f>
        <v>0.017221</v>
      </c>
      <c r="S178" s="197">
        <v>0</v>
      </c>
      <c r="T178" s="198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174</v>
      </c>
      <c r="AT178" s="199" t="s">
        <v>125</v>
      </c>
      <c r="AU178" s="199" t="s">
        <v>130</v>
      </c>
      <c r="AY178" s="17" t="s">
        <v>122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130</v>
      </c>
      <c r="BK178" s="200">
        <f>ROUND(I178*H178,2)</f>
        <v>0</v>
      </c>
      <c r="BL178" s="17" t="s">
        <v>174</v>
      </c>
      <c r="BM178" s="199" t="s">
        <v>256</v>
      </c>
    </row>
    <row r="179" spans="1:65" s="2" customFormat="1" ht="33" customHeight="1">
      <c r="A179" s="34"/>
      <c r="B179" s="35"/>
      <c r="C179" s="187" t="s">
        <v>257</v>
      </c>
      <c r="D179" s="187" t="s">
        <v>125</v>
      </c>
      <c r="E179" s="188" t="s">
        <v>258</v>
      </c>
      <c r="F179" s="189" t="s">
        <v>259</v>
      </c>
      <c r="G179" s="190" t="s">
        <v>210</v>
      </c>
      <c r="H179" s="191">
        <v>86.105</v>
      </c>
      <c r="I179" s="192"/>
      <c r="J179" s="193">
        <f>ROUND(I179*H179,2)</f>
        <v>0</v>
      </c>
      <c r="K179" s="194"/>
      <c r="L179" s="39"/>
      <c r="M179" s="195" t="s">
        <v>1</v>
      </c>
      <c r="N179" s="196" t="s">
        <v>38</v>
      </c>
      <c r="O179" s="71"/>
      <c r="P179" s="197">
        <f>O179*H179</f>
        <v>0</v>
      </c>
      <c r="Q179" s="197">
        <v>0.00026</v>
      </c>
      <c r="R179" s="197">
        <f>Q179*H179</f>
        <v>0.0223873</v>
      </c>
      <c r="S179" s="197">
        <v>0</v>
      </c>
      <c r="T179" s="19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174</v>
      </c>
      <c r="AT179" s="199" t="s">
        <v>125</v>
      </c>
      <c r="AU179" s="199" t="s">
        <v>130</v>
      </c>
      <c r="AY179" s="17" t="s">
        <v>122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7" t="s">
        <v>130</v>
      </c>
      <c r="BK179" s="200">
        <f>ROUND(I179*H179,2)</f>
        <v>0</v>
      </c>
      <c r="BL179" s="17" t="s">
        <v>174</v>
      </c>
      <c r="BM179" s="199" t="s">
        <v>260</v>
      </c>
    </row>
    <row r="180" spans="2:51" s="13" customFormat="1" ht="12">
      <c r="B180" s="201"/>
      <c r="C180" s="202"/>
      <c r="D180" s="203" t="s">
        <v>132</v>
      </c>
      <c r="E180" s="204" t="s">
        <v>1</v>
      </c>
      <c r="F180" s="205" t="s">
        <v>261</v>
      </c>
      <c r="G180" s="202"/>
      <c r="H180" s="204" t="s">
        <v>1</v>
      </c>
      <c r="I180" s="206"/>
      <c r="J180" s="202"/>
      <c r="K180" s="202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132</v>
      </c>
      <c r="AU180" s="211" t="s">
        <v>130</v>
      </c>
      <c r="AV180" s="13" t="s">
        <v>80</v>
      </c>
      <c r="AW180" s="13" t="s">
        <v>30</v>
      </c>
      <c r="AX180" s="13" t="s">
        <v>72</v>
      </c>
      <c r="AY180" s="211" t="s">
        <v>122</v>
      </c>
    </row>
    <row r="181" spans="2:51" s="13" customFormat="1" ht="12">
      <c r="B181" s="201"/>
      <c r="C181" s="202"/>
      <c r="D181" s="203" t="s">
        <v>132</v>
      </c>
      <c r="E181" s="204" t="s">
        <v>1</v>
      </c>
      <c r="F181" s="205" t="s">
        <v>262</v>
      </c>
      <c r="G181" s="202"/>
      <c r="H181" s="204" t="s">
        <v>1</v>
      </c>
      <c r="I181" s="206"/>
      <c r="J181" s="202"/>
      <c r="K181" s="202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132</v>
      </c>
      <c r="AU181" s="211" t="s">
        <v>130</v>
      </c>
      <c r="AV181" s="13" t="s">
        <v>80</v>
      </c>
      <c r="AW181" s="13" t="s">
        <v>30</v>
      </c>
      <c r="AX181" s="13" t="s">
        <v>72</v>
      </c>
      <c r="AY181" s="211" t="s">
        <v>122</v>
      </c>
    </row>
    <row r="182" spans="2:51" s="14" customFormat="1" ht="12">
      <c r="B182" s="212"/>
      <c r="C182" s="213"/>
      <c r="D182" s="203" t="s">
        <v>132</v>
      </c>
      <c r="E182" s="214" t="s">
        <v>1</v>
      </c>
      <c r="F182" s="215" t="s">
        <v>263</v>
      </c>
      <c r="G182" s="213"/>
      <c r="H182" s="216">
        <v>42.74149999999999</v>
      </c>
      <c r="I182" s="217"/>
      <c r="J182" s="213"/>
      <c r="K182" s="213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132</v>
      </c>
      <c r="AU182" s="222" t="s">
        <v>130</v>
      </c>
      <c r="AV182" s="14" t="s">
        <v>130</v>
      </c>
      <c r="AW182" s="14" t="s">
        <v>30</v>
      </c>
      <c r="AX182" s="14" t="s">
        <v>72</v>
      </c>
      <c r="AY182" s="222" t="s">
        <v>122</v>
      </c>
    </row>
    <row r="183" spans="2:51" s="13" customFormat="1" ht="12">
      <c r="B183" s="201"/>
      <c r="C183" s="202"/>
      <c r="D183" s="203" t="s">
        <v>132</v>
      </c>
      <c r="E183" s="204" t="s">
        <v>1</v>
      </c>
      <c r="F183" s="205" t="s">
        <v>264</v>
      </c>
      <c r="G183" s="202"/>
      <c r="H183" s="204" t="s">
        <v>1</v>
      </c>
      <c r="I183" s="206"/>
      <c r="J183" s="202"/>
      <c r="K183" s="202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132</v>
      </c>
      <c r="AU183" s="211" t="s">
        <v>130</v>
      </c>
      <c r="AV183" s="13" t="s">
        <v>80</v>
      </c>
      <c r="AW183" s="13" t="s">
        <v>30</v>
      </c>
      <c r="AX183" s="13" t="s">
        <v>72</v>
      </c>
      <c r="AY183" s="211" t="s">
        <v>122</v>
      </c>
    </row>
    <row r="184" spans="2:51" s="14" customFormat="1" ht="12">
      <c r="B184" s="212"/>
      <c r="C184" s="213"/>
      <c r="D184" s="203" t="s">
        <v>132</v>
      </c>
      <c r="E184" s="214" t="s">
        <v>1</v>
      </c>
      <c r="F184" s="215" t="s">
        <v>265</v>
      </c>
      <c r="G184" s="213"/>
      <c r="H184" s="216">
        <v>10.259000000000002</v>
      </c>
      <c r="I184" s="217"/>
      <c r="J184" s="213"/>
      <c r="K184" s="213"/>
      <c r="L184" s="218"/>
      <c r="M184" s="219"/>
      <c r="N184" s="220"/>
      <c r="O184" s="220"/>
      <c r="P184" s="220"/>
      <c r="Q184" s="220"/>
      <c r="R184" s="220"/>
      <c r="S184" s="220"/>
      <c r="T184" s="221"/>
      <c r="AT184" s="222" t="s">
        <v>132</v>
      </c>
      <c r="AU184" s="222" t="s">
        <v>130</v>
      </c>
      <c r="AV184" s="14" t="s">
        <v>130</v>
      </c>
      <c r="AW184" s="14" t="s">
        <v>30</v>
      </c>
      <c r="AX184" s="14" t="s">
        <v>72</v>
      </c>
      <c r="AY184" s="222" t="s">
        <v>122</v>
      </c>
    </row>
    <row r="185" spans="2:51" s="13" customFormat="1" ht="12">
      <c r="B185" s="201"/>
      <c r="C185" s="202"/>
      <c r="D185" s="203" t="s">
        <v>132</v>
      </c>
      <c r="E185" s="204" t="s">
        <v>1</v>
      </c>
      <c r="F185" s="205" t="s">
        <v>212</v>
      </c>
      <c r="G185" s="202"/>
      <c r="H185" s="204" t="s">
        <v>1</v>
      </c>
      <c r="I185" s="206"/>
      <c r="J185" s="202"/>
      <c r="K185" s="202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132</v>
      </c>
      <c r="AU185" s="211" t="s">
        <v>130</v>
      </c>
      <c r="AV185" s="13" t="s">
        <v>80</v>
      </c>
      <c r="AW185" s="13" t="s">
        <v>30</v>
      </c>
      <c r="AX185" s="13" t="s">
        <v>72</v>
      </c>
      <c r="AY185" s="211" t="s">
        <v>122</v>
      </c>
    </row>
    <row r="186" spans="2:51" s="14" customFormat="1" ht="12">
      <c r="B186" s="212"/>
      <c r="C186" s="213"/>
      <c r="D186" s="203" t="s">
        <v>132</v>
      </c>
      <c r="E186" s="214" t="s">
        <v>1</v>
      </c>
      <c r="F186" s="215" t="s">
        <v>266</v>
      </c>
      <c r="G186" s="213"/>
      <c r="H186" s="216">
        <v>5.170000000000001</v>
      </c>
      <c r="I186" s="217"/>
      <c r="J186" s="213"/>
      <c r="K186" s="213"/>
      <c r="L186" s="218"/>
      <c r="M186" s="219"/>
      <c r="N186" s="220"/>
      <c r="O186" s="220"/>
      <c r="P186" s="220"/>
      <c r="Q186" s="220"/>
      <c r="R186" s="220"/>
      <c r="S186" s="220"/>
      <c r="T186" s="221"/>
      <c r="AT186" s="222" t="s">
        <v>132</v>
      </c>
      <c r="AU186" s="222" t="s">
        <v>130</v>
      </c>
      <c r="AV186" s="14" t="s">
        <v>130</v>
      </c>
      <c r="AW186" s="14" t="s">
        <v>30</v>
      </c>
      <c r="AX186" s="14" t="s">
        <v>72</v>
      </c>
      <c r="AY186" s="222" t="s">
        <v>122</v>
      </c>
    </row>
    <row r="187" spans="2:51" s="13" customFormat="1" ht="12">
      <c r="B187" s="201"/>
      <c r="C187" s="202"/>
      <c r="D187" s="203" t="s">
        <v>132</v>
      </c>
      <c r="E187" s="204" t="s">
        <v>1</v>
      </c>
      <c r="F187" s="205" t="s">
        <v>267</v>
      </c>
      <c r="G187" s="202"/>
      <c r="H187" s="204" t="s">
        <v>1</v>
      </c>
      <c r="I187" s="206"/>
      <c r="J187" s="202"/>
      <c r="K187" s="202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132</v>
      </c>
      <c r="AU187" s="211" t="s">
        <v>130</v>
      </c>
      <c r="AV187" s="13" t="s">
        <v>80</v>
      </c>
      <c r="AW187" s="13" t="s">
        <v>30</v>
      </c>
      <c r="AX187" s="13" t="s">
        <v>72</v>
      </c>
      <c r="AY187" s="211" t="s">
        <v>122</v>
      </c>
    </row>
    <row r="188" spans="2:51" s="14" customFormat="1" ht="12">
      <c r="B188" s="212"/>
      <c r="C188" s="213"/>
      <c r="D188" s="203" t="s">
        <v>132</v>
      </c>
      <c r="E188" s="214" t="s">
        <v>1</v>
      </c>
      <c r="F188" s="215" t="s">
        <v>238</v>
      </c>
      <c r="G188" s="213"/>
      <c r="H188" s="216">
        <v>27.934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132</v>
      </c>
      <c r="AU188" s="222" t="s">
        <v>130</v>
      </c>
      <c r="AV188" s="14" t="s">
        <v>130</v>
      </c>
      <c r="AW188" s="14" t="s">
        <v>30</v>
      </c>
      <c r="AX188" s="14" t="s">
        <v>72</v>
      </c>
      <c r="AY188" s="222" t="s">
        <v>122</v>
      </c>
    </row>
    <row r="189" spans="2:51" s="15" customFormat="1" ht="12">
      <c r="B189" s="234"/>
      <c r="C189" s="235"/>
      <c r="D189" s="203" t="s">
        <v>132</v>
      </c>
      <c r="E189" s="236" t="s">
        <v>1</v>
      </c>
      <c r="F189" s="237" t="s">
        <v>216</v>
      </c>
      <c r="G189" s="235"/>
      <c r="H189" s="238">
        <v>86.10449999999999</v>
      </c>
      <c r="I189" s="239"/>
      <c r="J189" s="235"/>
      <c r="K189" s="235"/>
      <c r="L189" s="240"/>
      <c r="M189" s="241"/>
      <c r="N189" s="242"/>
      <c r="O189" s="242"/>
      <c r="P189" s="242"/>
      <c r="Q189" s="242"/>
      <c r="R189" s="242"/>
      <c r="S189" s="242"/>
      <c r="T189" s="243"/>
      <c r="AT189" s="244" t="s">
        <v>132</v>
      </c>
      <c r="AU189" s="244" t="s">
        <v>130</v>
      </c>
      <c r="AV189" s="15" t="s">
        <v>129</v>
      </c>
      <c r="AW189" s="15" t="s">
        <v>30</v>
      </c>
      <c r="AX189" s="15" t="s">
        <v>80</v>
      </c>
      <c r="AY189" s="244" t="s">
        <v>122</v>
      </c>
    </row>
    <row r="190" spans="1:65" s="2" customFormat="1" ht="24.15" customHeight="1">
      <c r="A190" s="34"/>
      <c r="B190" s="35"/>
      <c r="C190" s="187" t="s">
        <v>268</v>
      </c>
      <c r="D190" s="187" t="s">
        <v>125</v>
      </c>
      <c r="E190" s="188" t="s">
        <v>269</v>
      </c>
      <c r="F190" s="189" t="s">
        <v>270</v>
      </c>
      <c r="G190" s="190" t="s">
        <v>210</v>
      </c>
      <c r="H190" s="191">
        <v>9.37</v>
      </c>
      <c r="I190" s="192"/>
      <c r="J190" s="193">
        <f>ROUND(I190*H190,2)</f>
        <v>0</v>
      </c>
      <c r="K190" s="194"/>
      <c r="L190" s="39"/>
      <c r="M190" s="195" t="s">
        <v>1</v>
      </c>
      <c r="N190" s="196" t="s">
        <v>38</v>
      </c>
      <c r="O190" s="71"/>
      <c r="P190" s="197">
        <f>O190*H190</f>
        <v>0</v>
      </c>
      <c r="Q190" s="197">
        <v>0</v>
      </c>
      <c r="R190" s="197">
        <f>Q190*H190</f>
        <v>0</v>
      </c>
      <c r="S190" s="197">
        <v>0</v>
      </c>
      <c r="T190" s="19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174</v>
      </c>
      <c r="AT190" s="199" t="s">
        <v>125</v>
      </c>
      <c r="AU190" s="199" t="s">
        <v>130</v>
      </c>
      <c r="AY190" s="17" t="s">
        <v>122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130</v>
      </c>
      <c r="BK190" s="200">
        <f>ROUND(I190*H190,2)</f>
        <v>0</v>
      </c>
      <c r="BL190" s="17" t="s">
        <v>174</v>
      </c>
      <c r="BM190" s="199" t="s">
        <v>271</v>
      </c>
    </row>
    <row r="191" spans="2:51" s="13" customFormat="1" ht="12">
      <c r="B191" s="201"/>
      <c r="C191" s="202"/>
      <c r="D191" s="203" t="s">
        <v>132</v>
      </c>
      <c r="E191" s="204" t="s">
        <v>1</v>
      </c>
      <c r="F191" s="205" t="s">
        <v>261</v>
      </c>
      <c r="G191" s="202"/>
      <c r="H191" s="204" t="s">
        <v>1</v>
      </c>
      <c r="I191" s="206"/>
      <c r="J191" s="202"/>
      <c r="K191" s="202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132</v>
      </c>
      <c r="AU191" s="211" t="s">
        <v>130</v>
      </c>
      <c r="AV191" s="13" t="s">
        <v>80</v>
      </c>
      <c r="AW191" s="13" t="s">
        <v>30</v>
      </c>
      <c r="AX191" s="13" t="s">
        <v>72</v>
      </c>
      <c r="AY191" s="211" t="s">
        <v>122</v>
      </c>
    </row>
    <row r="192" spans="2:51" s="13" customFormat="1" ht="12">
      <c r="B192" s="201"/>
      <c r="C192" s="202"/>
      <c r="D192" s="203" t="s">
        <v>132</v>
      </c>
      <c r="E192" s="204" t="s">
        <v>1</v>
      </c>
      <c r="F192" s="205" t="s">
        <v>212</v>
      </c>
      <c r="G192" s="202"/>
      <c r="H192" s="204" t="s">
        <v>1</v>
      </c>
      <c r="I192" s="206"/>
      <c r="J192" s="202"/>
      <c r="K192" s="202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132</v>
      </c>
      <c r="AU192" s="211" t="s">
        <v>130</v>
      </c>
      <c r="AV192" s="13" t="s">
        <v>80</v>
      </c>
      <c r="AW192" s="13" t="s">
        <v>30</v>
      </c>
      <c r="AX192" s="13" t="s">
        <v>72</v>
      </c>
      <c r="AY192" s="211" t="s">
        <v>122</v>
      </c>
    </row>
    <row r="193" spans="2:51" s="14" customFormat="1" ht="12">
      <c r="B193" s="212"/>
      <c r="C193" s="213"/>
      <c r="D193" s="203" t="s">
        <v>132</v>
      </c>
      <c r="E193" s="214" t="s">
        <v>1</v>
      </c>
      <c r="F193" s="215" t="s">
        <v>266</v>
      </c>
      <c r="G193" s="213"/>
      <c r="H193" s="216">
        <v>5.170000000000001</v>
      </c>
      <c r="I193" s="217"/>
      <c r="J193" s="213"/>
      <c r="K193" s="213"/>
      <c r="L193" s="218"/>
      <c r="M193" s="219"/>
      <c r="N193" s="220"/>
      <c r="O193" s="220"/>
      <c r="P193" s="220"/>
      <c r="Q193" s="220"/>
      <c r="R193" s="220"/>
      <c r="S193" s="220"/>
      <c r="T193" s="221"/>
      <c r="AT193" s="222" t="s">
        <v>132</v>
      </c>
      <c r="AU193" s="222" t="s">
        <v>130</v>
      </c>
      <c r="AV193" s="14" t="s">
        <v>130</v>
      </c>
      <c r="AW193" s="14" t="s">
        <v>30</v>
      </c>
      <c r="AX193" s="14" t="s">
        <v>72</v>
      </c>
      <c r="AY193" s="222" t="s">
        <v>122</v>
      </c>
    </row>
    <row r="194" spans="2:51" s="13" customFormat="1" ht="12">
      <c r="B194" s="201"/>
      <c r="C194" s="202"/>
      <c r="D194" s="203" t="s">
        <v>132</v>
      </c>
      <c r="E194" s="204" t="s">
        <v>1</v>
      </c>
      <c r="F194" s="205" t="s">
        <v>267</v>
      </c>
      <c r="G194" s="202"/>
      <c r="H194" s="204" t="s">
        <v>1</v>
      </c>
      <c r="I194" s="206"/>
      <c r="J194" s="202"/>
      <c r="K194" s="202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132</v>
      </c>
      <c r="AU194" s="211" t="s">
        <v>130</v>
      </c>
      <c r="AV194" s="13" t="s">
        <v>80</v>
      </c>
      <c r="AW194" s="13" t="s">
        <v>30</v>
      </c>
      <c r="AX194" s="13" t="s">
        <v>72</v>
      </c>
      <c r="AY194" s="211" t="s">
        <v>122</v>
      </c>
    </row>
    <row r="195" spans="2:51" s="14" customFormat="1" ht="12">
      <c r="B195" s="212"/>
      <c r="C195" s="213"/>
      <c r="D195" s="203" t="s">
        <v>132</v>
      </c>
      <c r="E195" s="214" t="s">
        <v>1</v>
      </c>
      <c r="F195" s="215" t="s">
        <v>272</v>
      </c>
      <c r="G195" s="213"/>
      <c r="H195" s="216">
        <v>4.2</v>
      </c>
      <c r="I195" s="217"/>
      <c r="J195" s="213"/>
      <c r="K195" s="213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132</v>
      </c>
      <c r="AU195" s="222" t="s">
        <v>130</v>
      </c>
      <c r="AV195" s="14" t="s">
        <v>130</v>
      </c>
      <c r="AW195" s="14" t="s">
        <v>30</v>
      </c>
      <c r="AX195" s="14" t="s">
        <v>72</v>
      </c>
      <c r="AY195" s="222" t="s">
        <v>122</v>
      </c>
    </row>
    <row r="196" spans="2:51" s="15" customFormat="1" ht="12">
      <c r="B196" s="234"/>
      <c r="C196" s="235"/>
      <c r="D196" s="203" t="s">
        <v>132</v>
      </c>
      <c r="E196" s="236" t="s">
        <v>1</v>
      </c>
      <c r="F196" s="237" t="s">
        <v>216</v>
      </c>
      <c r="G196" s="235"/>
      <c r="H196" s="238">
        <v>9.370000000000001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AT196" s="244" t="s">
        <v>132</v>
      </c>
      <c r="AU196" s="244" t="s">
        <v>130</v>
      </c>
      <c r="AV196" s="15" t="s">
        <v>129</v>
      </c>
      <c r="AW196" s="15" t="s">
        <v>30</v>
      </c>
      <c r="AX196" s="15" t="s">
        <v>80</v>
      </c>
      <c r="AY196" s="244" t="s">
        <v>122</v>
      </c>
    </row>
    <row r="197" spans="2:63" s="12" customFormat="1" ht="22.95" customHeight="1">
      <c r="B197" s="171"/>
      <c r="C197" s="172"/>
      <c r="D197" s="173" t="s">
        <v>71</v>
      </c>
      <c r="E197" s="185" t="s">
        <v>273</v>
      </c>
      <c r="F197" s="185" t="s">
        <v>274</v>
      </c>
      <c r="G197" s="172"/>
      <c r="H197" s="172"/>
      <c r="I197" s="175"/>
      <c r="J197" s="186">
        <f>BK197</f>
        <v>0</v>
      </c>
      <c r="K197" s="172"/>
      <c r="L197" s="177"/>
      <c r="M197" s="178"/>
      <c r="N197" s="179"/>
      <c r="O197" s="179"/>
      <c r="P197" s="180">
        <f>SUM(P198:P202)</f>
        <v>0</v>
      </c>
      <c r="Q197" s="179"/>
      <c r="R197" s="180">
        <f>SUM(R198:R202)</f>
        <v>0.0021060000000000002</v>
      </c>
      <c r="S197" s="179"/>
      <c r="T197" s="181">
        <f>SUM(T198:T202)</f>
        <v>0</v>
      </c>
      <c r="AR197" s="182" t="s">
        <v>130</v>
      </c>
      <c r="AT197" s="183" t="s">
        <v>71</v>
      </c>
      <c r="AU197" s="183" t="s">
        <v>80</v>
      </c>
      <c r="AY197" s="182" t="s">
        <v>122</v>
      </c>
      <c r="BK197" s="184">
        <f>SUM(BK198:BK202)</f>
        <v>0</v>
      </c>
    </row>
    <row r="198" spans="1:65" s="2" customFormat="1" ht="24.15" customHeight="1">
      <c r="A198" s="34"/>
      <c r="B198" s="35"/>
      <c r="C198" s="187" t="s">
        <v>275</v>
      </c>
      <c r="D198" s="187" t="s">
        <v>125</v>
      </c>
      <c r="E198" s="188" t="s">
        <v>276</v>
      </c>
      <c r="F198" s="189" t="s">
        <v>277</v>
      </c>
      <c r="G198" s="190" t="s">
        <v>210</v>
      </c>
      <c r="H198" s="191">
        <v>1.62</v>
      </c>
      <c r="I198" s="192"/>
      <c r="J198" s="193">
        <f>ROUND(I198*H198,2)</f>
        <v>0</v>
      </c>
      <c r="K198" s="194"/>
      <c r="L198" s="39"/>
      <c r="M198" s="195" t="s">
        <v>1</v>
      </c>
      <c r="N198" s="196" t="s">
        <v>38</v>
      </c>
      <c r="O198" s="71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174</v>
      </c>
      <c r="AT198" s="199" t="s">
        <v>125</v>
      </c>
      <c r="AU198" s="199" t="s">
        <v>130</v>
      </c>
      <c r="AY198" s="17" t="s">
        <v>122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130</v>
      </c>
      <c r="BK198" s="200">
        <f>ROUND(I198*H198,2)</f>
        <v>0</v>
      </c>
      <c r="BL198" s="17" t="s">
        <v>174</v>
      </c>
      <c r="BM198" s="199" t="s">
        <v>278</v>
      </c>
    </row>
    <row r="199" spans="2:51" s="13" customFormat="1" ht="12">
      <c r="B199" s="201"/>
      <c r="C199" s="202"/>
      <c r="D199" s="203" t="s">
        <v>132</v>
      </c>
      <c r="E199" s="204" t="s">
        <v>1</v>
      </c>
      <c r="F199" s="205" t="s">
        <v>262</v>
      </c>
      <c r="G199" s="202"/>
      <c r="H199" s="204" t="s">
        <v>1</v>
      </c>
      <c r="I199" s="206"/>
      <c r="J199" s="202"/>
      <c r="K199" s="202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132</v>
      </c>
      <c r="AU199" s="211" t="s">
        <v>130</v>
      </c>
      <c r="AV199" s="13" t="s">
        <v>80</v>
      </c>
      <c r="AW199" s="13" t="s">
        <v>30</v>
      </c>
      <c r="AX199" s="13" t="s">
        <v>72</v>
      </c>
      <c r="AY199" s="211" t="s">
        <v>122</v>
      </c>
    </row>
    <row r="200" spans="2:51" s="14" customFormat="1" ht="12">
      <c r="B200" s="212"/>
      <c r="C200" s="213"/>
      <c r="D200" s="203" t="s">
        <v>132</v>
      </c>
      <c r="E200" s="214" t="s">
        <v>1</v>
      </c>
      <c r="F200" s="215" t="s">
        <v>279</v>
      </c>
      <c r="G200" s="213"/>
      <c r="H200" s="216">
        <v>1.62</v>
      </c>
      <c r="I200" s="217"/>
      <c r="J200" s="213"/>
      <c r="K200" s="213"/>
      <c r="L200" s="218"/>
      <c r="M200" s="219"/>
      <c r="N200" s="220"/>
      <c r="O200" s="220"/>
      <c r="P200" s="220"/>
      <c r="Q200" s="220"/>
      <c r="R200" s="220"/>
      <c r="S200" s="220"/>
      <c r="T200" s="221"/>
      <c r="AT200" s="222" t="s">
        <v>132</v>
      </c>
      <c r="AU200" s="222" t="s">
        <v>130</v>
      </c>
      <c r="AV200" s="14" t="s">
        <v>130</v>
      </c>
      <c r="AW200" s="14" t="s">
        <v>30</v>
      </c>
      <c r="AX200" s="14" t="s">
        <v>80</v>
      </c>
      <c r="AY200" s="222" t="s">
        <v>122</v>
      </c>
    </row>
    <row r="201" spans="1:65" s="2" customFormat="1" ht="16.5" customHeight="1">
      <c r="A201" s="34"/>
      <c r="B201" s="35"/>
      <c r="C201" s="223" t="s">
        <v>280</v>
      </c>
      <c r="D201" s="223" t="s">
        <v>196</v>
      </c>
      <c r="E201" s="224" t="s">
        <v>281</v>
      </c>
      <c r="F201" s="225" t="s">
        <v>282</v>
      </c>
      <c r="G201" s="226" t="s">
        <v>210</v>
      </c>
      <c r="H201" s="227">
        <v>1.62</v>
      </c>
      <c r="I201" s="228"/>
      <c r="J201" s="229">
        <f>ROUND(I201*H201,2)</f>
        <v>0</v>
      </c>
      <c r="K201" s="230"/>
      <c r="L201" s="231"/>
      <c r="M201" s="232" t="s">
        <v>1</v>
      </c>
      <c r="N201" s="233" t="s">
        <v>38</v>
      </c>
      <c r="O201" s="71"/>
      <c r="P201" s="197">
        <f>O201*H201</f>
        <v>0</v>
      </c>
      <c r="Q201" s="197">
        <v>0.0013</v>
      </c>
      <c r="R201" s="197">
        <f>Q201*H201</f>
        <v>0.0021060000000000002</v>
      </c>
      <c r="S201" s="197">
        <v>0</v>
      </c>
      <c r="T201" s="19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199</v>
      </c>
      <c r="AT201" s="199" t="s">
        <v>196</v>
      </c>
      <c r="AU201" s="199" t="s">
        <v>130</v>
      </c>
      <c r="AY201" s="17" t="s">
        <v>122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130</v>
      </c>
      <c r="BK201" s="200">
        <f>ROUND(I201*H201,2)</f>
        <v>0</v>
      </c>
      <c r="BL201" s="17" t="s">
        <v>174</v>
      </c>
      <c r="BM201" s="199" t="s">
        <v>283</v>
      </c>
    </row>
    <row r="202" spans="1:65" s="2" customFormat="1" ht="21.75" customHeight="1">
      <c r="A202" s="34"/>
      <c r="B202" s="35"/>
      <c r="C202" s="187" t="s">
        <v>284</v>
      </c>
      <c r="D202" s="187" t="s">
        <v>125</v>
      </c>
      <c r="E202" s="188" t="s">
        <v>285</v>
      </c>
      <c r="F202" s="189" t="s">
        <v>286</v>
      </c>
      <c r="G202" s="190" t="s">
        <v>287</v>
      </c>
      <c r="H202" s="191">
        <v>3</v>
      </c>
      <c r="I202" s="192"/>
      <c r="J202" s="193">
        <f>ROUND(I202*H202,2)</f>
        <v>0</v>
      </c>
      <c r="K202" s="194"/>
      <c r="L202" s="39"/>
      <c r="M202" s="245" t="s">
        <v>1</v>
      </c>
      <c r="N202" s="246" t="s">
        <v>38</v>
      </c>
      <c r="O202" s="247"/>
      <c r="P202" s="248">
        <f>O202*H202</f>
        <v>0</v>
      </c>
      <c r="Q202" s="248">
        <v>0</v>
      </c>
      <c r="R202" s="248">
        <f>Q202*H202</f>
        <v>0</v>
      </c>
      <c r="S202" s="248">
        <v>0</v>
      </c>
      <c r="T202" s="249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174</v>
      </c>
      <c r="AT202" s="199" t="s">
        <v>125</v>
      </c>
      <c r="AU202" s="199" t="s">
        <v>130</v>
      </c>
      <c r="AY202" s="17" t="s">
        <v>122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130</v>
      </c>
      <c r="BK202" s="200">
        <f>ROUND(I202*H202,2)</f>
        <v>0</v>
      </c>
      <c r="BL202" s="17" t="s">
        <v>174</v>
      </c>
      <c r="BM202" s="199" t="s">
        <v>288</v>
      </c>
    </row>
    <row r="203" spans="1:31" s="2" customFormat="1" ht="6.9" customHeight="1">
      <c r="A203" s="34"/>
      <c r="B203" s="54"/>
      <c r="C203" s="55"/>
      <c r="D203" s="55"/>
      <c r="E203" s="55"/>
      <c r="F203" s="55"/>
      <c r="G203" s="55"/>
      <c r="H203" s="55"/>
      <c r="I203" s="55"/>
      <c r="J203" s="55"/>
      <c r="K203" s="55"/>
      <c r="L203" s="39"/>
      <c r="M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</row>
  </sheetData>
  <sheetProtection algorithmName="SHA-512" hashValue="vrdoakar0hfo0+eKJQB4mYhRFXk1K5+iDGtgouuXNhRUMEvxhiL0sO91AXcHcUHubAgIgrAnM0Blpe2B6fhWSA==" saltValue="1Ggy2qiXtxyHJzxzX3CvodoEKKF5deX1InKPoLcS9o7aYIOS5fzyO2pARU7navYEPPzBhJE+nBpmoKIzo+dB+A==" spinCount="100000" sheet="1" objects="1" scenarios="1" formatColumns="0" formatRows="0" autoFilter="0"/>
  <autoFilter ref="C126:K202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84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80</v>
      </c>
    </row>
    <row r="4" spans="2:46" s="1" customFormat="1" ht="24.9" customHeight="1">
      <c r="B4" s="20"/>
      <c r="D4" s="110" t="s">
        <v>88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8" t="str">
        <f>'Rekapitulace stavby'!K6</f>
        <v>Oprava bytů MČ Praha 6</v>
      </c>
      <c r="F7" s="299"/>
      <c r="G7" s="299"/>
      <c r="H7" s="299"/>
      <c r="L7" s="20"/>
    </row>
    <row r="8" spans="1:31" s="2" customFormat="1" ht="12" customHeight="1">
      <c r="A8" s="34"/>
      <c r="B8" s="39"/>
      <c r="C8" s="34"/>
      <c r="D8" s="112" t="s">
        <v>89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0" t="s">
        <v>289</v>
      </c>
      <c r="F9" s="301"/>
      <c r="G9" s="301"/>
      <c r="H9" s="30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45342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2" t="str">
        <f>'Rekapitulace stavby'!E14</f>
        <v>Vyplň údaj</v>
      </c>
      <c r="F18" s="303"/>
      <c r="G18" s="303"/>
      <c r="H18" s="303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29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4" t="s">
        <v>1</v>
      </c>
      <c r="F27" s="304"/>
      <c r="G27" s="304"/>
      <c r="H27" s="30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ROUND(J132,2)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36</v>
      </c>
      <c r="E33" s="112" t="s">
        <v>37</v>
      </c>
      <c r="F33" s="123">
        <f>ROUND((SUM(BE132:BE279)),2)</f>
        <v>0</v>
      </c>
      <c r="G33" s="34"/>
      <c r="H33" s="34"/>
      <c r="I33" s="124">
        <v>0.21</v>
      </c>
      <c r="J33" s="123">
        <f>ROUND(((SUM(BE132:BE279))*I33),2)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38</v>
      </c>
      <c r="F34" s="123">
        <f>ROUND((SUM(BF132:BF279)),2)</f>
        <v>0</v>
      </c>
      <c r="G34" s="34"/>
      <c r="H34" s="34"/>
      <c r="I34" s="124">
        <v>0.12</v>
      </c>
      <c r="J34" s="123">
        <f>ROUND(((SUM(BF132:BF279))*I34),2)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39</v>
      </c>
      <c r="F35" s="123">
        <f>ROUND((SUM(BG132:BG279)),2)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40</v>
      </c>
      <c r="F36" s="123">
        <f>ROUND((SUM(BH132:BH279)),2)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41</v>
      </c>
      <c r="F37" s="123">
        <f>ROUND((SUM(BI132:BI279)),2)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91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6" t="str">
        <f>E7</f>
        <v>Oprava bytů MČ Praha 6</v>
      </c>
      <c r="F85" s="297"/>
      <c r="G85" s="297"/>
      <c r="H85" s="29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5" t="str">
        <f>E9</f>
        <v>09 - Oprava bytu Jílkova 92, byt č. 9</v>
      </c>
      <c r="F87" s="295"/>
      <c r="G87" s="295"/>
      <c r="H87" s="29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45342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29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92</v>
      </c>
      <c r="D94" s="144"/>
      <c r="E94" s="144"/>
      <c r="F94" s="144"/>
      <c r="G94" s="144"/>
      <c r="H94" s="144"/>
      <c r="I94" s="144"/>
      <c r="J94" s="145" t="s">
        <v>93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5" customHeight="1">
      <c r="A96" s="34"/>
      <c r="B96" s="35"/>
      <c r="C96" s="146" t="s">
        <v>94</v>
      </c>
      <c r="D96" s="36"/>
      <c r="E96" s="36"/>
      <c r="F96" s="36"/>
      <c r="G96" s="36"/>
      <c r="H96" s="36"/>
      <c r="I96" s="36"/>
      <c r="J96" s="84">
        <f>J132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95</v>
      </c>
    </row>
    <row r="97" spans="2:12" s="9" customFormat="1" ht="24.9" customHeight="1">
      <c r="B97" s="147"/>
      <c r="C97" s="148"/>
      <c r="D97" s="149" t="s">
        <v>96</v>
      </c>
      <c r="E97" s="150"/>
      <c r="F97" s="150"/>
      <c r="G97" s="150"/>
      <c r="H97" s="150"/>
      <c r="I97" s="150"/>
      <c r="J97" s="151">
        <f>J133</f>
        <v>0</v>
      </c>
      <c r="K97" s="148"/>
      <c r="L97" s="152"/>
    </row>
    <row r="98" spans="2:12" s="10" customFormat="1" ht="19.95" customHeight="1">
      <c r="B98" s="153"/>
      <c r="C98" s="154"/>
      <c r="D98" s="155" t="s">
        <v>97</v>
      </c>
      <c r="E98" s="156"/>
      <c r="F98" s="156"/>
      <c r="G98" s="156"/>
      <c r="H98" s="156"/>
      <c r="I98" s="156"/>
      <c r="J98" s="157">
        <f>J134</f>
        <v>0</v>
      </c>
      <c r="K98" s="154"/>
      <c r="L98" s="158"/>
    </row>
    <row r="99" spans="2:12" s="10" customFormat="1" ht="19.95" customHeight="1">
      <c r="B99" s="153"/>
      <c r="C99" s="154"/>
      <c r="D99" s="155" t="s">
        <v>98</v>
      </c>
      <c r="E99" s="156"/>
      <c r="F99" s="156"/>
      <c r="G99" s="156"/>
      <c r="H99" s="156"/>
      <c r="I99" s="156"/>
      <c r="J99" s="157">
        <f>J138</f>
        <v>0</v>
      </c>
      <c r="K99" s="154"/>
      <c r="L99" s="158"/>
    </row>
    <row r="100" spans="2:12" s="10" customFormat="1" ht="19.95" customHeight="1">
      <c r="B100" s="153"/>
      <c r="C100" s="154"/>
      <c r="D100" s="155" t="s">
        <v>99</v>
      </c>
      <c r="E100" s="156"/>
      <c r="F100" s="156"/>
      <c r="G100" s="156"/>
      <c r="H100" s="156"/>
      <c r="I100" s="156"/>
      <c r="J100" s="157">
        <f>J146</f>
        <v>0</v>
      </c>
      <c r="K100" s="154"/>
      <c r="L100" s="158"/>
    </row>
    <row r="101" spans="2:12" s="9" customFormat="1" ht="24.9" customHeight="1">
      <c r="B101" s="147"/>
      <c r="C101" s="148"/>
      <c r="D101" s="149" t="s">
        <v>100</v>
      </c>
      <c r="E101" s="150"/>
      <c r="F101" s="150"/>
      <c r="G101" s="150"/>
      <c r="H101" s="150"/>
      <c r="I101" s="150"/>
      <c r="J101" s="151">
        <f>J149</f>
        <v>0</v>
      </c>
      <c r="K101" s="148"/>
      <c r="L101" s="152"/>
    </row>
    <row r="102" spans="2:12" s="10" customFormat="1" ht="19.95" customHeight="1">
      <c r="B102" s="153"/>
      <c r="C102" s="154"/>
      <c r="D102" s="155" t="s">
        <v>101</v>
      </c>
      <c r="E102" s="156"/>
      <c r="F102" s="156"/>
      <c r="G102" s="156"/>
      <c r="H102" s="156"/>
      <c r="I102" s="156"/>
      <c r="J102" s="157">
        <f>J150</f>
        <v>0</v>
      </c>
      <c r="K102" s="154"/>
      <c r="L102" s="158"/>
    </row>
    <row r="103" spans="2:12" s="10" customFormat="1" ht="19.95" customHeight="1">
      <c r="B103" s="153"/>
      <c r="C103" s="154"/>
      <c r="D103" s="155" t="s">
        <v>102</v>
      </c>
      <c r="E103" s="156"/>
      <c r="F103" s="156"/>
      <c r="G103" s="156"/>
      <c r="H103" s="156"/>
      <c r="I103" s="156"/>
      <c r="J103" s="157">
        <f>J152</f>
        <v>0</v>
      </c>
      <c r="K103" s="154"/>
      <c r="L103" s="158"/>
    </row>
    <row r="104" spans="2:12" s="10" customFormat="1" ht="19.95" customHeight="1">
      <c r="B104" s="153"/>
      <c r="C104" s="154"/>
      <c r="D104" s="155" t="s">
        <v>103</v>
      </c>
      <c r="E104" s="156"/>
      <c r="F104" s="156"/>
      <c r="G104" s="156"/>
      <c r="H104" s="156"/>
      <c r="I104" s="156"/>
      <c r="J104" s="157">
        <f>J169</f>
        <v>0</v>
      </c>
      <c r="K104" s="154"/>
      <c r="L104" s="158"/>
    </row>
    <row r="105" spans="2:12" s="10" customFormat="1" ht="19.95" customHeight="1">
      <c r="B105" s="153"/>
      <c r="C105" s="154"/>
      <c r="D105" s="155" t="s">
        <v>290</v>
      </c>
      <c r="E105" s="156"/>
      <c r="F105" s="156"/>
      <c r="G105" s="156"/>
      <c r="H105" s="156"/>
      <c r="I105" s="156"/>
      <c r="J105" s="157">
        <f>J171</f>
        <v>0</v>
      </c>
      <c r="K105" s="154"/>
      <c r="L105" s="158"/>
    </row>
    <row r="106" spans="2:12" s="10" customFormat="1" ht="19.95" customHeight="1">
      <c r="B106" s="153"/>
      <c r="C106" s="154"/>
      <c r="D106" s="155" t="s">
        <v>291</v>
      </c>
      <c r="E106" s="156"/>
      <c r="F106" s="156"/>
      <c r="G106" s="156"/>
      <c r="H106" s="156"/>
      <c r="I106" s="156"/>
      <c r="J106" s="157">
        <f>J184</f>
        <v>0</v>
      </c>
      <c r="K106" s="154"/>
      <c r="L106" s="158"/>
    </row>
    <row r="107" spans="2:12" s="10" customFormat="1" ht="19.95" customHeight="1">
      <c r="B107" s="153"/>
      <c r="C107" s="154"/>
      <c r="D107" s="155" t="s">
        <v>292</v>
      </c>
      <c r="E107" s="156"/>
      <c r="F107" s="156"/>
      <c r="G107" s="156"/>
      <c r="H107" s="156"/>
      <c r="I107" s="156"/>
      <c r="J107" s="157">
        <f>J188</f>
        <v>0</v>
      </c>
      <c r="K107" s="154"/>
      <c r="L107" s="158"/>
    </row>
    <row r="108" spans="2:12" s="10" customFormat="1" ht="19.95" customHeight="1">
      <c r="B108" s="153"/>
      <c r="C108" s="154"/>
      <c r="D108" s="155" t="s">
        <v>293</v>
      </c>
      <c r="E108" s="156"/>
      <c r="F108" s="156"/>
      <c r="G108" s="156"/>
      <c r="H108" s="156"/>
      <c r="I108" s="156"/>
      <c r="J108" s="157">
        <f>J193</f>
        <v>0</v>
      </c>
      <c r="K108" s="154"/>
      <c r="L108" s="158"/>
    </row>
    <row r="109" spans="2:12" s="10" customFormat="1" ht="19.95" customHeight="1">
      <c r="B109" s="153"/>
      <c r="C109" s="154"/>
      <c r="D109" s="155" t="s">
        <v>104</v>
      </c>
      <c r="E109" s="156"/>
      <c r="F109" s="156"/>
      <c r="G109" s="156"/>
      <c r="H109" s="156"/>
      <c r="I109" s="156"/>
      <c r="J109" s="157">
        <f>J216</f>
        <v>0</v>
      </c>
      <c r="K109" s="154"/>
      <c r="L109" s="158"/>
    </row>
    <row r="110" spans="2:12" s="10" customFormat="1" ht="19.95" customHeight="1">
      <c r="B110" s="153"/>
      <c r="C110" s="154"/>
      <c r="D110" s="155" t="s">
        <v>294</v>
      </c>
      <c r="E110" s="156"/>
      <c r="F110" s="156"/>
      <c r="G110" s="156"/>
      <c r="H110" s="156"/>
      <c r="I110" s="156"/>
      <c r="J110" s="157">
        <f>J226</f>
        <v>0</v>
      </c>
      <c r="K110" s="154"/>
      <c r="L110" s="158"/>
    </row>
    <row r="111" spans="2:12" s="10" customFormat="1" ht="19.95" customHeight="1">
      <c r="B111" s="153"/>
      <c r="C111" s="154"/>
      <c r="D111" s="155" t="s">
        <v>105</v>
      </c>
      <c r="E111" s="156"/>
      <c r="F111" s="156"/>
      <c r="G111" s="156"/>
      <c r="H111" s="156"/>
      <c r="I111" s="156"/>
      <c r="J111" s="157">
        <f>J241</f>
        <v>0</v>
      </c>
      <c r="K111" s="154"/>
      <c r="L111" s="158"/>
    </row>
    <row r="112" spans="2:12" s="10" customFormat="1" ht="19.95" customHeight="1">
      <c r="B112" s="153"/>
      <c r="C112" s="154"/>
      <c r="D112" s="155" t="s">
        <v>106</v>
      </c>
      <c r="E112" s="156"/>
      <c r="F112" s="156"/>
      <c r="G112" s="156"/>
      <c r="H112" s="156"/>
      <c r="I112" s="156"/>
      <c r="J112" s="157">
        <f>J276</f>
        <v>0</v>
      </c>
      <c r="K112" s="154"/>
      <c r="L112" s="158"/>
    </row>
    <row r="113" spans="1:31" s="2" customFormat="1" ht="21.7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pans="1:31" s="2" customFormat="1" ht="6.9" customHeight="1">
      <c r="A118" s="34"/>
      <c r="B118" s="56"/>
      <c r="C118" s="57"/>
      <c r="D118" s="57"/>
      <c r="E118" s="57"/>
      <c r="F118" s="57"/>
      <c r="G118" s="57"/>
      <c r="H118" s="57"/>
      <c r="I118" s="57"/>
      <c r="J118" s="57"/>
      <c r="K118" s="57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4.9" customHeight="1">
      <c r="A119" s="34"/>
      <c r="B119" s="35"/>
      <c r="C119" s="23" t="s">
        <v>107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16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296" t="str">
        <f>E7</f>
        <v>Oprava bytů MČ Praha 6</v>
      </c>
      <c r="F122" s="297"/>
      <c r="G122" s="297"/>
      <c r="H122" s="297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89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265" t="str">
        <f>E9</f>
        <v>09 - Oprava bytu Jílkova 92, byt č. 9</v>
      </c>
      <c r="F124" s="295"/>
      <c r="G124" s="295"/>
      <c r="H124" s="295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20</v>
      </c>
      <c r="D126" s="36"/>
      <c r="E126" s="36"/>
      <c r="F126" s="27" t="str">
        <f>F12</f>
        <v xml:space="preserve"> </v>
      </c>
      <c r="G126" s="36"/>
      <c r="H126" s="36"/>
      <c r="I126" s="29" t="s">
        <v>22</v>
      </c>
      <c r="J126" s="66">
        <f>IF(J12="","",J12)</f>
        <v>45342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15" customHeight="1">
      <c r="A128" s="34"/>
      <c r="B128" s="35"/>
      <c r="C128" s="29" t="s">
        <v>23</v>
      </c>
      <c r="D128" s="36"/>
      <c r="E128" s="36"/>
      <c r="F128" s="27" t="str">
        <f>E15</f>
        <v xml:space="preserve"> </v>
      </c>
      <c r="G128" s="36"/>
      <c r="H128" s="36"/>
      <c r="I128" s="29" t="s">
        <v>28</v>
      </c>
      <c r="J128" s="32" t="str">
        <f>E21</f>
        <v xml:space="preserve"> 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15" customHeight="1">
      <c r="A129" s="34"/>
      <c r="B129" s="35"/>
      <c r="C129" s="29" t="s">
        <v>26</v>
      </c>
      <c r="D129" s="36"/>
      <c r="E129" s="36"/>
      <c r="F129" s="27" t="str">
        <f>IF(E18="","",E18)</f>
        <v>Vyplň údaj</v>
      </c>
      <c r="G129" s="36"/>
      <c r="H129" s="36"/>
      <c r="I129" s="29" t="s">
        <v>29</v>
      </c>
      <c r="J129" s="32" t="str">
        <f>E24</f>
        <v xml:space="preserve"> 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11" customFormat="1" ht="29.25" customHeight="1">
      <c r="A131" s="159"/>
      <c r="B131" s="160"/>
      <c r="C131" s="161" t="s">
        <v>108</v>
      </c>
      <c r="D131" s="162" t="s">
        <v>57</v>
      </c>
      <c r="E131" s="162" t="s">
        <v>53</v>
      </c>
      <c r="F131" s="162" t="s">
        <v>54</v>
      </c>
      <c r="G131" s="162" t="s">
        <v>109</v>
      </c>
      <c r="H131" s="162" t="s">
        <v>110</v>
      </c>
      <c r="I131" s="162" t="s">
        <v>111</v>
      </c>
      <c r="J131" s="163" t="s">
        <v>93</v>
      </c>
      <c r="K131" s="164" t="s">
        <v>112</v>
      </c>
      <c r="L131" s="165"/>
      <c r="M131" s="75" t="s">
        <v>1</v>
      </c>
      <c r="N131" s="76" t="s">
        <v>36</v>
      </c>
      <c r="O131" s="76" t="s">
        <v>113</v>
      </c>
      <c r="P131" s="76" t="s">
        <v>114</v>
      </c>
      <c r="Q131" s="76" t="s">
        <v>115</v>
      </c>
      <c r="R131" s="76" t="s">
        <v>116</v>
      </c>
      <c r="S131" s="76" t="s">
        <v>117</v>
      </c>
      <c r="T131" s="77" t="s">
        <v>118</v>
      </c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</row>
    <row r="132" spans="1:63" s="2" customFormat="1" ht="22.95" customHeight="1">
      <c r="A132" s="34"/>
      <c r="B132" s="35"/>
      <c r="C132" s="82" t="s">
        <v>119</v>
      </c>
      <c r="D132" s="36"/>
      <c r="E132" s="36"/>
      <c r="F132" s="36"/>
      <c r="G132" s="36"/>
      <c r="H132" s="36"/>
      <c r="I132" s="36"/>
      <c r="J132" s="166">
        <f>BK132</f>
        <v>0</v>
      </c>
      <c r="K132" s="36"/>
      <c r="L132" s="39"/>
      <c r="M132" s="78"/>
      <c r="N132" s="167"/>
      <c r="O132" s="79"/>
      <c r="P132" s="168">
        <f>P133+P149</f>
        <v>0</v>
      </c>
      <c r="Q132" s="79"/>
      <c r="R132" s="168">
        <f>R133+R149</f>
        <v>0.18413505000000002</v>
      </c>
      <c r="S132" s="79"/>
      <c r="T132" s="169">
        <f>T133+T149</f>
        <v>0.19855564000000003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71</v>
      </c>
      <c r="AU132" s="17" t="s">
        <v>95</v>
      </c>
      <c r="BK132" s="170">
        <f>BK133+BK149</f>
        <v>0</v>
      </c>
    </row>
    <row r="133" spans="2:63" s="12" customFormat="1" ht="25.95" customHeight="1">
      <c r="B133" s="171"/>
      <c r="C133" s="172"/>
      <c r="D133" s="173" t="s">
        <v>71</v>
      </c>
      <c r="E133" s="174" t="s">
        <v>120</v>
      </c>
      <c r="F133" s="174" t="s">
        <v>121</v>
      </c>
      <c r="G133" s="172"/>
      <c r="H133" s="172"/>
      <c r="I133" s="175"/>
      <c r="J133" s="176">
        <f>BK133</f>
        <v>0</v>
      </c>
      <c r="K133" s="172"/>
      <c r="L133" s="177"/>
      <c r="M133" s="178"/>
      <c r="N133" s="179"/>
      <c r="O133" s="179"/>
      <c r="P133" s="180">
        <f>P134+P138+P146</f>
        <v>0</v>
      </c>
      <c r="Q133" s="179"/>
      <c r="R133" s="180">
        <f>R134+R138+R146</f>
        <v>0.033999999999999996</v>
      </c>
      <c r="S133" s="179"/>
      <c r="T133" s="181">
        <f>T134+T138+T146</f>
        <v>0</v>
      </c>
      <c r="AR133" s="182" t="s">
        <v>80</v>
      </c>
      <c r="AT133" s="183" t="s">
        <v>71</v>
      </c>
      <c r="AU133" s="183" t="s">
        <v>72</v>
      </c>
      <c r="AY133" s="182" t="s">
        <v>122</v>
      </c>
      <c r="BK133" s="184">
        <f>BK134+BK138+BK146</f>
        <v>0</v>
      </c>
    </row>
    <row r="134" spans="2:63" s="12" customFormat="1" ht="22.95" customHeight="1">
      <c r="B134" s="171"/>
      <c r="C134" s="172"/>
      <c r="D134" s="173" t="s">
        <v>71</v>
      </c>
      <c r="E134" s="185" t="s">
        <v>123</v>
      </c>
      <c r="F134" s="185" t="s">
        <v>124</v>
      </c>
      <c r="G134" s="172"/>
      <c r="H134" s="172"/>
      <c r="I134" s="175"/>
      <c r="J134" s="186">
        <f>BK134</f>
        <v>0</v>
      </c>
      <c r="K134" s="172"/>
      <c r="L134" s="177"/>
      <c r="M134" s="178"/>
      <c r="N134" s="179"/>
      <c r="O134" s="179"/>
      <c r="P134" s="180">
        <f>SUM(P135:P137)</f>
        <v>0</v>
      </c>
      <c r="Q134" s="179"/>
      <c r="R134" s="180">
        <f>SUM(R135:R137)</f>
        <v>0.033999999999999996</v>
      </c>
      <c r="S134" s="179"/>
      <c r="T134" s="181">
        <f>SUM(T135:T137)</f>
        <v>0</v>
      </c>
      <c r="AR134" s="182" t="s">
        <v>80</v>
      </c>
      <c r="AT134" s="183" t="s">
        <v>71</v>
      </c>
      <c r="AU134" s="183" t="s">
        <v>80</v>
      </c>
      <c r="AY134" s="182" t="s">
        <v>122</v>
      </c>
      <c r="BK134" s="184">
        <f>SUM(BK135:BK137)</f>
        <v>0</v>
      </c>
    </row>
    <row r="135" spans="1:65" s="2" customFormat="1" ht="24.15" customHeight="1">
      <c r="A135" s="34"/>
      <c r="B135" s="35"/>
      <c r="C135" s="187" t="s">
        <v>80</v>
      </c>
      <c r="D135" s="187" t="s">
        <v>125</v>
      </c>
      <c r="E135" s="188" t="s">
        <v>126</v>
      </c>
      <c r="F135" s="189" t="s">
        <v>127</v>
      </c>
      <c r="G135" s="190" t="s">
        <v>128</v>
      </c>
      <c r="H135" s="191">
        <v>10</v>
      </c>
      <c r="I135" s="192"/>
      <c r="J135" s="193">
        <f>ROUND(I135*H135,2)</f>
        <v>0</v>
      </c>
      <c r="K135" s="194"/>
      <c r="L135" s="39"/>
      <c r="M135" s="195" t="s">
        <v>1</v>
      </c>
      <c r="N135" s="196" t="s">
        <v>38</v>
      </c>
      <c r="O135" s="71"/>
      <c r="P135" s="197">
        <f>O135*H135</f>
        <v>0</v>
      </c>
      <c r="Q135" s="197">
        <v>0.0034</v>
      </c>
      <c r="R135" s="197">
        <f>Q135*H135</f>
        <v>0.033999999999999996</v>
      </c>
      <c r="S135" s="197">
        <v>0</v>
      </c>
      <c r="T135" s="198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129</v>
      </c>
      <c r="AT135" s="199" t="s">
        <v>125</v>
      </c>
      <c r="AU135" s="199" t="s">
        <v>130</v>
      </c>
      <c r="AY135" s="17" t="s">
        <v>122</v>
      </c>
      <c r="BE135" s="200">
        <f>IF(N135="základní",J135,0)</f>
        <v>0</v>
      </c>
      <c r="BF135" s="200">
        <f>IF(N135="snížená",J135,0)</f>
        <v>0</v>
      </c>
      <c r="BG135" s="200">
        <f>IF(N135="zákl. přenesená",J135,0)</f>
        <v>0</v>
      </c>
      <c r="BH135" s="200">
        <f>IF(N135="sníž. přenesená",J135,0)</f>
        <v>0</v>
      </c>
      <c r="BI135" s="200">
        <f>IF(N135="nulová",J135,0)</f>
        <v>0</v>
      </c>
      <c r="BJ135" s="17" t="s">
        <v>130</v>
      </c>
      <c r="BK135" s="200">
        <f>ROUND(I135*H135,2)</f>
        <v>0</v>
      </c>
      <c r="BL135" s="17" t="s">
        <v>129</v>
      </c>
      <c r="BM135" s="199" t="s">
        <v>295</v>
      </c>
    </row>
    <row r="136" spans="2:51" s="13" customFormat="1" ht="12">
      <c r="B136" s="201"/>
      <c r="C136" s="202"/>
      <c r="D136" s="203" t="s">
        <v>132</v>
      </c>
      <c r="E136" s="204" t="s">
        <v>1</v>
      </c>
      <c r="F136" s="205" t="s">
        <v>133</v>
      </c>
      <c r="G136" s="202"/>
      <c r="H136" s="204" t="s">
        <v>1</v>
      </c>
      <c r="I136" s="206"/>
      <c r="J136" s="202"/>
      <c r="K136" s="202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132</v>
      </c>
      <c r="AU136" s="211" t="s">
        <v>130</v>
      </c>
      <c r="AV136" s="13" t="s">
        <v>80</v>
      </c>
      <c r="AW136" s="13" t="s">
        <v>30</v>
      </c>
      <c r="AX136" s="13" t="s">
        <v>72</v>
      </c>
      <c r="AY136" s="211" t="s">
        <v>122</v>
      </c>
    </row>
    <row r="137" spans="2:51" s="14" customFormat="1" ht="12">
      <c r="B137" s="212"/>
      <c r="C137" s="213"/>
      <c r="D137" s="203" t="s">
        <v>132</v>
      </c>
      <c r="E137" s="214" t="s">
        <v>1</v>
      </c>
      <c r="F137" s="215" t="s">
        <v>134</v>
      </c>
      <c r="G137" s="213"/>
      <c r="H137" s="216">
        <v>10</v>
      </c>
      <c r="I137" s="217"/>
      <c r="J137" s="213"/>
      <c r="K137" s="213"/>
      <c r="L137" s="218"/>
      <c r="M137" s="219"/>
      <c r="N137" s="220"/>
      <c r="O137" s="220"/>
      <c r="P137" s="220"/>
      <c r="Q137" s="220"/>
      <c r="R137" s="220"/>
      <c r="S137" s="220"/>
      <c r="T137" s="221"/>
      <c r="AT137" s="222" t="s">
        <v>132</v>
      </c>
      <c r="AU137" s="222" t="s">
        <v>130</v>
      </c>
      <c r="AV137" s="14" t="s">
        <v>130</v>
      </c>
      <c r="AW137" s="14" t="s">
        <v>30</v>
      </c>
      <c r="AX137" s="14" t="s">
        <v>80</v>
      </c>
      <c r="AY137" s="222" t="s">
        <v>122</v>
      </c>
    </row>
    <row r="138" spans="2:63" s="12" customFormat="1" ht="22.95" customHeight="1">
      <c r="B138" s="171"/>
      <c r="C138" s="172"/>
      <c r="D138" s="173" t="s">
        <v>71</v>
      </c>
      <c r="E138" s="185" t="s">
        <v>135</v>
      </c>
      <c r="F138" s="185" t="s">
        <v>136</v>
      </c>
      <c r="G138" s="172"/>
      <c r="H138" s="172"/>
      <c r="I138" s="175"/>
      <c r="J138" s="186">
        <f>BK138</f>
        <v>0</v>
      </c>
      <c r="K138" s="172"/>
      <c r="L138" s="177"/>
      <c r="M138" s="178"/>
      <c r="N138" s="179"/>
      <c r="O138" s="179"/>
      <c r="P138" s="180">
        <f>SUM(P139:P145)</f>
        <v>0</v>
      </c>
      <c r="Q138" s="179"/>
      <c r="R138" s="180">
        <f>SUM(R139:R145)</f>
        <v>0</v>
      </c>
      <c r="S138" s="179"/>
      <c r="T138" s="181">
        <f>SUM(T139:T145)</f>
        <v>0</v>
      </c>
      <c r="AR138" s="182" t="s">
        <v>80</v>
      </c>
      <c r="AT138" s="183" t="s">
        <v>71</v>
      </c>
      <c r="AU138" s="183" t="s">
        <v>80</v>
      </c>
      <c r="AY138" s="182" t="s">
        <v>122</v>
      </c>
      <c r="BK138" s="184">
        <f>SUM(BK139:BK145)</f>
        <v>0</v>
      </c>
    </row>
    <row r="139" spans="1:65" s="2" customFormat="1" ht="24.15" customHeight="1">
      <c r="A139" s="34"/>
      <c r="B139" s="35"/>
      <c r="C139" s="187" t="s">
        <v>130</v>
      </c>
      <c r="D139" s="187" t="s">
        <v>125</v>
      </c>
      <c r="E139" s="188" t="s">
        <v>137</v>
      </c>
      <c r="F139" s="189" t="s">
        <v>138</v>
      </c>
      <c r="G139" s="190" t="s">
        <v>139</v>
      </c>
      <c r="H139" s="191">
        <v>0.199</v>
      </c>
      <c r="I139" s="192"/>
      <c r="J139" s="193">
        <f>ROUND(I139*H139,2)</f>
        <v>0</v>
      </c>
      <c r="K139" s="194"/>
      <c r="L139" s="39"/>
      <c r="M139" s="195" t="s">
        <v>1</v>
      </c>
      <c r="N139" s="196" t="s">
        <v>38</v>
      </c>
      <c r="O139" s="71"/>
      <c r="P139" s="197">
        <f>O139*H139</f>
        <v>0</v>
      </c>
      <c r="Q139" s="197">
        <v>0</v>
      </c>
      <c r="R139" s="197">
        <f>Q139*H139</f>
        <v>0</v>
      </c>
      <c r="S139" s="197">
        <v>0</v>
      </c>
      <c r="T139" s="198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129</v>
      </c>
      <c r="AT139" s="199" t="s">
        <v>125</v>
      </c>
      <c r="AU139" s="199" t="s">
        <v>130</v>
      </c>
      <c r="AY139" s="17" t="s">
        <v>122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130</v>
      </c>
      <c r="BK139" s="200">
        <f>ROUND(I139*H139,2)</f>
        <v>0</v>
      </c>
      <c r="BL139" s="17" t="s">
        <v>129</v>
      </c>
      <c r="BM139" s="199" t="s">
        <v>296</v>
      </c>
    </row>
    <row r="140" spans="1:65" s="2" customFormat="1" ht="33" customHeight="1">
      <c r="A140" s="34"/>
      <c r="B140" s="35"/>
      <c r="C140" s="187" t="s">
        <v>141</v>
      </c>
      <c r="D140" s="187" t="s">
        <v>125</v>
      </c>
      <c r="E140" s="188" t="s">
        <v>142</v>
      </c>
      <c r="F140" s="189" t="s">
        <v>143</v>
      </c>
      <c r="G140" s="190" t="s">
        <v>139</v>
      </c>
      <c r="H140" s="191">
        <v>0.398</v>
      </c>
      <c r="I140" s="192"/>
      <c r="J140" s="193">
        <f>ROUND(I140*H140,2)</f>
        <v>0</v>
      </c>
      <c r="K140" s="194"/>
      <c r="L140" s="39"/>
      <c r="M140" s="195" t="s">
        <v>1</v>
      </c>
      <c r="N140" s="196" t="s">
        <v>38</v>
      </c>
      <c r="O140" s="71"/>
      <c r="P140" s="197">
        <f>O140*H140</f>
        <v>0</v>
      </c>
      <c r="Q140" s="197">
        <v>0</v>
      </c>
      <c r="R140" s="197">
        <f>Q140*H140</f>
        <v>0</v>
      </c>
      <c r="S140" s="197">
        <v>0</v>
      </c>
      <c r="T140" s="19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129</v>
      </c>
      <c r="AT140" s="199" t="s">
        <v>125</v>
      </c>
      <c r="AU140" s="199" t="s">
        <v>130</v>
      </c>
      <c r="AY140" s="17" t="s">
        <v>122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130</v>
      </c>
      <c r="BK140" s="200">
        <f>ROUND(I140*H140,2)</f>
        <v>0</v>
      </c>
      <c r="BL140" s="17" t="s">
        <v>129</v>
      </c>
      <c r="BM140" s="199" t="s">
        <v>297</v>
      </c>
    </row>
    <row r="141" spans="2:51" s="14" customFormat="1" ht="12">
      <c r="B141" s="212"/>
      <c r="C141" s="213"/>
      <c r="D141" s="203" t="s">
        <v>132</v>
      </c>
      <c r="E141" s="213"/>
      <c r="F141" s="215" t="s">
        <v>298</v>
      </c>
      <c r="G141" s="213"/>
      <c r="H141" s="216">
        <v>0.398</v>
      </c>
      <c r="I141" s="217"/>
      <c r="J141" s="213"/>
      <c r="K141" s="213"/>
      <c r="L141" s="218"/>
      <c r="M141" s="219"/>
      <c r="N141" s="220"/>
      <c r="O141" s="220"/>
      <c r="P141" s="220"/>
      <c r="Q141" s="220"/>
      <c r="R141" s="220"/>
      <c r="S141" s="220"/>
      <c r="T141" s="221"/>
      <c r="AT141" s="222" t="s">
        <v>132</v>
      </c>
      <c r="AU141" s="222" t="s">
        <v>130</v>
      </c>
      <c r="AV141" s="14" t="s">
        <v>130</v>
      </c>
      <c r="AW141" s="14" t="s">
        <v>4</v>
      </c>
      <c r="AX141" s="14" t="s">
        <v>80</v>
      </c>
      <c r="AY141" s="222" t="s">
        <v>122</v>
      </c>
    </row>
    <row r="142" spans="1:65" s="2" customFormat="1" ht="24.15" customHeight="1">
      <c r="A142" s="34"/>
      <c r="B142" s="35"/>
      <c r="C142" s="187" t="s">
        <v>129</v>
      </c>
      <c r="D142" s="187" t="s">
        <v>125</v>
      </c>
      <c r="E142" s="188" t="s">
        <v>146</v>
      </c>
      <c r="F142" s="189" t="s">
        <v>147</v>
      </c>
      <c r="G142" s="190" t="s">
        <v>139</v>
      </c>
      <c r="H142" s="191">
        <v>0.199</v>
      </c>
      <c r="I142" s="192"/>
      <c r="J142" s="193">
        <f>ROUND(I142*H142,2)</f>
        <v>0</v>
      </c>
      <c r="K142" s="194"/>
      <c r="L142" s="39"/>
      <c r="M142" s="195" t="s">
        <v>1</v>
      </c>
      <c r="N142" s="196" t="s">
        <v>38</v>
      </c>
      <c r="O142" s="71"/>
      <c r="P142" s="197">
        <f>O142*H142</f>
        <v>0</v>
      </c>
      <c r="Q142" s="197">
        <v>0</v>
      </c>
      <c r="R142" s="197">
        <f>Q142*H142</f>
        <v>0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129</v>
      </c>
      <c r="AT142" s="199" t="s">
        <v>125</v>
      </c>
      <c r="AU142" s="199" t="s">
        <v>130</v>
      </c>
      <c r="AY142" s="17" t="s">
        <v>122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130</v>
      </c>
      <c r="BK142" s="200">
        <f>ROUND(I142*H142,2)</f>
        <v>0</v>
      </c>
      <c r="BL142" s="17" t="s">
        <v>129</v>
      </c>
      <c r="BM142" s="199" t="s">
        <v>299</v>
      </c>
    </row>
    <row r="143" spans="1:65" s="2" customFormat="1" ht="24.15" customHeight="1">
      <c r="A143" s="34"/>
      <c r="B143" s="35"/>
      <c r="C143" s="187" t="s">
        <v>149</v>
      </c>
      <c r="D143" s="187" t="s">
        <v>125</v>
      </c>
      <c r="E143" s="188" t="s">
        <v>150</v>
      </c>
      <c r="F143" s="189" t="s">
        <v>151</v>
      </c>
      <c r="G143" s="190" t="s">
        <v>139</v>
      </c>
      <c r="H143" s="191">
        <v>3.781</v>
      </c>
      <c r="I143" s="192"/>
      <c r="J143" s="193">
        <f>ROUND(I143*H143,2)</f>
        <v>0</v>
      </c>
      <c r="K143" s="194"/>
      <c r="L143" s="39"/>
      <c r="M143" s="195" t="s">
        <v>1</v>
      </c>
      <c r="N143" s="196" t="s">
        <v>38</v>
      </c>
      <c r="O143" s="7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129</v>
      </c>
      <c r="AT143" s="199" t="s">
        <v>125</v>
      </c>
      <c r="AU143" s="199" t="s">
        <v>130</v>
      </c>
      <c r="AY143" s="17" t="s">
        <v>122</v>
      </c>
      <c r="BE143" s="200">
        <f>IF(N143="základní",J143,0)</f>
        <v>0</v>
      </c>
      <c r="BF143" s="200">
        <f>IF(N143="snížená",J143,0)</f>
        <v>0</v>
      </c>
      <c r="BG143" s="200">
        <f>IF(N143="zákl. přenesená",J143,0)</f>
        <v>0</v>
      </c>
      <c r="BH143" s="200">
        <f>IF(N143="sníž. přenesená",J143,0)</f>
        <v>0</v>
      </c>
      <c r="BI143" s="200">
        <f>IF(N143="nulová",J143,0)</f>
        <v>0</v>
      </c>
      <c r="BJ143" s="17" t="s">
        <v>130</v>
      </c>
      <c r="BK143" s="200">
        <f>ROUND(I143*H143,2)</f>
        <v>0</v>
      </c>
      <c r="BL143" s="17" t="s">
        <v>129</v>
      </c>
      <c r="BM143" s="199" t="s">
        <v>300</v>
      </c>
    </row>
    <row r="144" spans="2:51" s="14" customFormat="1" ht="12">
      <c r="B144" s="212"/>
      <c r="C144" s="213"/>
      <c r="D144" s="203" t="s">
        <v>132</v>
      </c>
      <c r="E144" s="213"/>
      <c r="F144" s="215" t="s">
        <v>301</v>
      </c>
      <c r="G144" s="213"/>
      <c r="H144" s="216">
        <v>3.781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132</v>
      </c>
      <c r="AU144" s="222" t="s">
        <v>130</v>
      </c>
      <c r="AV144" s="14" t="s">
        <v>130</v>
      </c>
      <c r="AW144" s="14" t="s">
        <v>4</v>
      </c>
      <c r="AX144" s="14" t="s">
        <v>80</v>
      </c>
      <c r="AY144" s="222" t="s">
        <v>122</v>
      </c>
    </row>
    <row r="145" spans="1:65" s="2" customFormat="1" ht="33" customHeight="1">
      <c r="A145" s="34"/>
      <c r="B145" s="35"/>
      <c r="C145" s="187" t="s">
        <v>123</v>
      </c>
      <c r="D145" s="187" t="s">
        <v>125</v>
      </c>
      <c r="E145" s="188" t="s">
        <v>154</v>
      </c>
      <c r="F145" s="189" t="s">
        <v>155</v>
      </c>
      <c r="G145" s="190" t="s">
        <v>139</v>
      </c>
      <c r="H145" s="191">
        <v>0.199</v>
      </c>
      <c r="I145" s="192"/>
      <c r="J145" s="193">
        <f>ROUND(I145*H145,2)</f>
        <v>0</v>
      </c>
      <c r="K145" s="194"/>
      <c r="L145" s="39"/>
      <c r="M145" s="195" t="s">
        <v>1</v>
      </c>
      <c r="N145" s="196" t="s">
        <v>38</v>
      </c>
      <c r="O145" s="71"/>
      <c r="P145" s="197">
        <f>O145*H145</f>
        <v>0</v>
      </c>
      <c r="Q145" s="197">
        <v>0</v>
      </c>
      <c r="R145" s="197">
        <f>Q145*H145</f>
        <v>0</v>
      </c>
      <c r="S145" s="197">
        <v>0</v>
      </c>
      <c r="T145" s="19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129</v>
      </c>
      <c r="AT145" s="199" t="s">
        <v>125</v>
      </c>
      <c r="AU145" s="199" t="s">
        <v>130</v>
      </c>
      <c r="AY145" s="17" t="s">
        <v>122</v>
      </c>
      <c r="BE145" s="200">
        <f>IF(N145="základní",J145,0)</f>
        <v>0</v>
      </c>
      <c r="BF145" s="200">
        <f>IF(N145="snížená",J145,0)</f>
        <v>0</v>
      </c>
      <c r="BG145" s="200">
        <f>IF(N145="zákl. přenesená",J145,0)</f>
        <v>0</v>
      </c>
      <c r="BH145" s="200">
        <f>IF(N145="sníž. přenesená",J145,0)</f>
        <v>0</v>
      </c>
      <c r="BI145" s="200">
        <f>IF(N145="nulová",J145,0)</f>
        <v>0</v>
      </c>
      <c r="BJ145" s="17" t="s">
        <v>130</v>
      </c>
      <c r="BK145" s="200">
        <f>ROUND(I145*H145,2)</f>
        <v>0</v>
      </c>
      <c r="BL145" s="17" t="s">
        <v>129</v>
      </c>
      <c r="BM145" s="199" t="s">
        <v>302</v>
      </c>
    </row>
    <row r="146" spans="2:63" s="12" customFormat="1" ht="22.95" customHeight="1">
      <c r="B146" s="171"/>
      <c r="C146" s="172"/>
      <c r="D146" s="173" t="s">
        <v>71</v>
      </c>
      <c r="E146" s="185" t="s">
        <v>157</v>
      </c>
      <c r="F146" s="185" t="s">
        <v>158</v>
      </c>
      <c r="G146" s="172"/>
      <c r="H146" s="172"/>
      <c r="I146" s="175"/>
      <c r="J146" s="186">
        <f>BK146</f>
        <v>0</v>
      </c>
      <c r="K146" s="172"/>
      <c r="L146" s="177"/>
      <c r="M146" s="178"/>
      <c r="N146" s="179"/>
      <c r="O146" s="179"/>
      <c r="P146" s="180">
        <f>SUM(P147:P148)</f>
        <v>0</v>
      </c>
      <c r="Q146" s="179"/>
      <c r="R146" s="180">
        <f>SUM(R147:R148)</f>
        <v>0</v>
      </c>
      <c r="S146" s="179"/>
      <c r="T146" s="181">
        <f>SUM(T147:T148)</f>
        <v>0</v>
      </c>
      <c r="AR146" s="182" t="s">
        <v>80</v>
      </c>
      <c r="AT146" s="183" t="s">
        <v>71</v>
      </c>
      <c r="AU146" s="183" t="s">
        <v>80</v>
      </c>
      <c r="AY146" s="182" t="s">
        <v>122</v>
      </c>
      <c r="BK146" s="184">
        <f>SUM(BK147:BK148)</f>
        <v>0</v>
      </c>
    </row>
    <row r="147" spans="1:65" s="2" customFormat="1" ht="21.75" customHeight="1">
      <c r="A147" s="34"/>
      <c r="B147" s="35"/>
      <c r="C147" s="187" t="s">
        <v>159</v>
      </c>
      <c r="D147" s="187" t="s">
        <v>125</v>
      </c>
      <c r="E147" s="188" t="s">
        <v>160</v>
      </c>
      <c r="F147" s="189" t="s">
        <v>161</v>
      </c>
      <c r="G147" s="190" t="s">
        <v>139</v>
      </c>
      <c r="H147" s="191">
        <v>0.034</v>
      </c>
      <c r="I147" s="192"/>
      <c r="J147" s="193">
        <f>ROUND(I147*H147,2)</f>
        <v>0</v>
      </c>
      <c r="K147" s="194"/>
      <c r="L147" s="39"/>
      <c r="M147" s="195" t="s">
        <v>1</v>
      </c>
      <c r="N147" s="196" t="s">
        <v>38</v>
      </c>
      <c r="O147" s="71"/>
      <c r="P147" s="197">
        <f>O147*H147</f>
        <v>0</v>
      </c>
      <c r="Q147" s="197">
        <v>0</v>
      </c>
      <c r="R147" s="197">
        <f>Q147*H147</f>
        <v>0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129</v>
      </c>
      <c r="AT147" s="199" t="s">
        <v>125</v>
      </c>
      <c r="AU147" s="199" t="s">
        <v>130</v>
      </c>
      <c r="AY147" s="17" t="s">
        <v>122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130</v>
      </c>
      <c r="BK147" s="200">
        <f>ROUND(I147*H147,2)</f>
        <v>0</v>
      </c>
      <c r="BL147" s="17" t="s">
        <v>129</v>
      </c>
      <c r="BM147" s="199" t="s">
        <v>303</v>
      </c>
    </row>
    <row r="148" spans="1:65" s="2" customFormat="1" ht="24.15" customHeight="1">
      <c r="A148" s="34"/>
      <c r="B148" s="35"/>
      <c r="C148" s="187" t="s">
        <v>163</v>
      </c>
      <c r="D148" s="187" t="s">
        <v>125</v>
      </c>
      <c r="E148" s="188" t="s">
        <v>164</v>
      </c>
      <c r="F148" s="189" t="s">
        <v>165</v>
      </c>
      <c r="G148" s="190" t="s">
        <v>139</v>
      </c>
      <c r="H148" s="191">
        <v>0.034</v>
      </c>
      <c r="I148" s="192"/>
      <c r="J148" s="193">
        <f>ROUND(I148*H148,2)</f>
        <v>0</v>
      </c>
      <c r="K148" s="194"/>
      <c r="L148" s="39"/>
      <c r="M148" s="195" t="s">
        <v>1</v>
      </c>
      <c r="N148" s="196" t="s">
        <v>38</v>
      </c>
      <c r="O148" s="7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129</v>
      </c>
      <c r="AT148" s="199" t="s">
        <v>125</v>
      </c>
      <c r="AU148" s="199" t="s">
        <v>130</v>
      </c>
      <c r="AY148" s="17" t="s">
        <v>122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130</v>
      </c>
      <c r="BK148" s="200">
        <f>ROUND(I148*H148,2)</f>
        <v>0</v>
      </c>
      <c r="BL148" s="17" t="s">
        <v>129</v>
      </c>
      <c r="BM148" s="199" t="s">
        <v>304</v>
      </c>
    </row>
    <row r="149" spans="2:63" s="12" customFormat="1" ht="25.95" customHeight="1">
      <c r="B149" s="171"/>
      <c r="C149" s="172"/>
      <c r="D149" s="173" t="s">
        <v>71</v>
      </c>
      <c r="E149" s="174" t="s">
        <v>167</v>
      </c>
      <c r="F149" s="174" t="s">
        <v>168</v>
      </c>
      <c r="G149" s="172"/>
      <c r="H149" s="172"/>
      <c r="I149" s="175"/>
      <c r="J149" s="176">
        <f>BK149</f>
        <v>0</v>
      </c>
      <c r="K149" s="172"/>
      <c r="L149" s="177"/>
      <c r="M149" s="178"/>
      <c r="N149" s="179"/>
      <c r="O149" s="179"/>
      <c r="P149" s="180">
        <f>P150+P152+P169+P171+P184+P188+P193+P216+P226+P241+P276</f>
        <v>0</v>
      </c>
      <c r="Q149" s="179"/>
      <c r="R149" s="180">
        <f>R150+R152+R169+R171+R184+R188+R193+R216+R226+R241+R276</f>
        <v>0.15013505000000002</v>
      </c>
      <c r="S149" s="179"/>
      <c r="T149" s="181">
        <f>T150+T152+T169+T171+T184+T188+T193+T216+T226+T241+T276</f>
        <v>0.19855564000000003</v>
      </c>
      <c r="AR149" s="182" t="s">
        <v>130</v>
      </c>
      <c r="AT149" s="183" t="s">
        <v>71</v>
      </c>
      <c r="AU149" s="183" t="s">
        <v>72</v>
      </c>
      <c r="AY149" s="182" t="s">
        <v>122</v>
      </c>
      <c r="BK149" s="184">
        <f>BK150+BK152+BK169+BK171+BK184+BK188+BK193+BK216+BK226+BK241+BK276</f>
        <v>0</v>
      </c>
    </row>
    <row r="150" spans="2:63" s="12" customFormat="1" ht="22.95" customHeight="1">
      <c r="B150" s="171"/>
      <c r="C150" s="172"/>
      <c r="D150" s="173" t="s">
        <v>71</v>
      </c>
      <c r="E150" s="185" t="s">
        <v>169</v>
      </c>
      <c r="F150" s="185" t="s">
        <v>170</v>
      </c>
      <c r="G150" s="172"/>
      <c r="H150" s="172"/>
      <c r="I150" s="175"/>
      <c r="J150" s="186">
        <f>BK150</f>
        <v>0</v>
      </c>
      <c r="K150" s="172"/>
      <c r="L150" s="177"/>
      <c r="M150" s="178"/>
      <c r="N150" s="179"/>
      <c r="O150" s="179"/>
      <c r="P150" s="180">
        <f>P151</f>
        <v>0</v>
      </c>
      <c r="Q150" s="179"/>
      <c r="R150" s="180">
        <f>R151</f>
        <v>0</v>
      </c>
      <c r="S150" s="179"/>
      <c r="T150" s="181">
        <f>T151</f>
        <v>0</v>
      </c>
      <c r="AR150" s="182" t="s">
        <v>130</v>
      </c>
      <c r="AT150" s="183" t="s">
        <v>71</v>
      </c>
      <c r="AU150" s="183" t="s">
        <v>80</v>
      </c>
      <c r="AY150" s="182" t="s">
        <v>122</v>
      </c>
      <c r="BK150" s="184">
        <f>BK151</f>
        <v>0</v>
      </c>
    </row>
    <row r="151" spans="1:65" s="2" customFormat="1" ht="16.5" customHeight="1">
      <c r="A151" s="34"/>
      <c r="B151" s="35"/>
      <c r="C151" s="187" t="s">
        <v>171</v>
      </c>
      <c r="D151" s="187" t="s">
        <v>125</v>
      </c>
      <c r="E151" s="188" t="s">
        <v>176</v>
      </c>
      <c r="F151" s="189" t="s">
        <v>177</v>
      </c>
      <c r="G151" s="190" t="s">
        <v>128</v>
      </c>
      <c r="H151" s="191">
        <v>1</v>
      </c>
      <c r="I151" s="192"/>
      <c r="J151" s="193">
        <f>ROUND(I151*H151,2)</f>
        <v>0</v>
      </c>
      <c r="K151" s="194"/>
      <c r="L151" s="39"/>
      <c r="M151" s="195" t="s">
        <v>1</v>
      </c>
      <c r="N151" s="196" t="s">
        <v>38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174</v>
      </c>
      <c r="AT151" s="199" t="s">
        <v>125</v>
      </c>
      <c r="AU151" s="199" t="s">
        <v>130</v>
      </c>
      <c r="AY151" s="17" t="s">
        <v>122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130</v>
      </c>
      <c r="BK151" s="200">
        <f>ROUND(I151*H151,2)</f>
        <v>0</v>
      </c>
      <c r="BL151" s="17" t="s">
        <v>174</v>
      </c>
      <c r="BM151" s="199" t="s">
        <v>305</v>
      </c>
    </row>
    <row r="152" spans="2:63" s="12" customFormat="1" ht="22.95" customHeight="1">
      <c r="B152" s="171"/>
      <c r="C152" s="172"/>
      <c r="D152" s="173" t="s">
        <v>71</v>
      </c>
      <c r="E152" s="185" t="s">
        <v>179</v>
      </c>
      <c r="F152" s="185" t="s">
        <v>180</v>
      </c>
      <c r="G152" s="172"/>
      <c r="H152" s="172"/>
      <c r="I152" s="175"/>
      <c r="J152" s="186">
        <f>BK152</f>
        <v>0</v>
      </c>
      <c r="K152" s="172"/>
      <c r="L152" s="177"/>
      <c r="M152" s="178"/>
      <c r="N152" s="179"/>
      <c r="O152" s="179"/>
      <c r="P152" s="180">
        <f>SUM(P153:P168)</f>
        <v>0</v>
      </c>
      <c r="Q152" s="179"/>
      <c r="R152" s="180">
        <f>SUM(R153:R168)</f>
        <v>0.0016</v>
      </c>
      <c r="S152" s="179"/>
      <c r="T152" s="181">
        <f>SUM(T153:T168)</f>
        <v>0.00106</v>
      </c>
      <c r="AR152" s="182" t="s">
        <v>130</v>
      </c>
      <c r="AT152" s="183" t="s">
        <v>71</v>
      </c>
      <c r="AU152" s="183" t="s">
        <v>80</v>
      </c>
      <c r="AY152" s="182" t="s">
        <v>122</v>
      </c>
      <c r="BK152" s="184">
        <f>SUM(BK153:BK168)</f>
        <v>0</v>
      </c>
    </row>
    <row r="153" spans="1:65" s="2" customFormat="1" ht="24.15" customHeight="1">
      <c r="A153" s="34"/>
      <c r="B153" s="35"/>
      <c r="C153" s="187" t="s">
        <v>134</v>
      </c>
      <c r="D153" s="187" t="s">
        <v>125</v>
      </c>
      <c r="E153" s="188" t="s">
        <v>182</v>
      </c>
      <c r="F153" s="189" t="s">
        <v>183</v>
      </c>
      <c r="G153" s="190" t="s">
        <v>128</v>
      </c>
      <c r="H153" s="191">
        <v>2</v>
      </c>
      <c r="I153" s="192"/>
      <c r="J153" s="193">
        <f>ROUND(I153*H153,2)</f>
        <v>0</v>
      </c>
      <c r="K153" s="194"/>
      <c r="L153" s="39"/>
      <c r="M153" s="195" t="s">
        <v>1</v>
      </c>
      <c r="N153" s="196" t="s">
        <v>38</v>
      </c>
      <c r="O153" s="71"/>
      <c r="P153" s="197">
        <f>O153*H153</f>
        <v>0</v>
      </c>
      <c r="Q153" s="197">
        <v>0</v>
      </c>
      <c r="R153" s="197">
        <f>Q153*H153</f>
        <v>0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174</v>
      </c>
      <c r="AT153" s="199" t="s">
        <v>125</v>
      </c>
      <c r="AU153" s="199" t="s">
        <v>130</v>
      </c>
      <c r="AY153" s="17" t="s">
        <v>122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130</v>
      </c>
      <c r="BK153" s="200">
        <f>ROUND(I153*H153,2)</f>
        <v>0</v>
      </c>
      <c r="BL153" s="17" t="s">
        <v>174</v>
      </c>
      <c r="BM153" s="199" t="s">
        <v>306</v>
      </c>
    </row>
    <row r="154" spans="1:65" s="2" customFormat="1" ht="21.75" customHeight="1">
      <c r="A154" s="34"/>
      <c r="B154" s="35"/>
      <c r="C154" s="187" t="s">
        <v>181</v>
      </c>
      <c r="D154" s="187" t="s">
        <v>125</v>
      </c>
      <c r="E154" s="188" t="s">
        <v>307</v>
      </c>
      <c r="F154" s="189" t="s">
        <v>308</v>
      </c>
      <c r="G154" s="190" t="s">
        <v>128</v>
      </c>
      <c r="H154" s="191">
        <v>2</v>
      </c>
      <c r="I154" s="192"/>
      <c r="J154" s="193">
        <f>ROUND(I154*H154,2)</f>
        <v>0</v>
      </c>
      <c r="K154" s="194"/>
      <c r="L154" s="39"/>
      <c r="M154" s="195" t="s">
        <v>1</v>
      </c>
      <c r="N154" s="196" t="s">
        <v>38</v>
      </c>
      <c r="O154" s="71"/>
      <c r="P154" s="197">
        <f>O154*H154</f>
        <v>0</v>
      </c>
      <c r="Q154" s="197">
        <v>0</v>
      </c>
      <c r="R154" s="197">
        <f>Q154*H154</f>
        <v>0</v>
      </c>
      <c r="S154" s="197">
        <v>0.00053</v>
      </c>
      <c r="T154" s="198">
        <f>S154*H154</f>
        <v>0.00106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174</v>
      </c>
      <c r="AT154" s="199" t="s">
        <v>125</v>
      </c>
      <c r="AU154" s="199" t="s">
        <v>130</v>
      </c>
      <c r="AY154" s="17" t="s">
        <v>122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130</v>
      </c>
      <c r="BK154" s="200">
        <f>ROUND(I154*H154,2)</f>
        <v>0</v>
      </c>
      <c r="BL154" s="17" t="s">
        <v>174</v>
      </c>
      <c r="BM154" s="199" t="s">
        <v>309</v>
      </c>
    </row>
    <row r="155" spans="2:51" s="13" customFormat="1" ht="12">
      <c r="B155" s="201"/>
      <c r="C155" s="202"/>
      <c r="D155" s="203" t="s">
        <v>132</v>
      </c>
      <c r="E155" s="204" t="s">
        <v>1</v>
      </c>
      <c r="F155" s="205" t="s">
        <v>310</v>
      </c>
      <c r="G155" s="202"/>
      <c r="H155" s="204" t="s">
        <v>1</v>
      </c>
      <c r="I155" s="206"/>
      <c r="J155" s="202"/>
      <c r="K155" s="202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132</v>
      </c>
      <c r="AU155" s="211" t="s">
        <v>130</v>
      </c>
      <c r="AV155" s="13" t="s">
        <v>80</v>
      </c>
      <c r="AW155" s="13" t="s">
        <v>30</v>
      </c>
      <c r="AX155" s="13" t="s">
        <v>72</v>
      </c>
      <c r="AY155" s="211" t="s">
        <v>122</v>
      </c>
    </row>
    <row r="156" spans="2:51" s="14" customFormat="1" ht="12">
      <c r="B156" s="212"/>
      <c r="C156" s="213"/>
      <c r="D156" s="203" t="s">
        <v>132</v>
      </c>
      <c r="E156" s="214" t="s">
        <v>1</v>
      </c>
      <c r="F156" s="215" t="s">
        <v>311</v>
      </c>
      <c r="G156" s="213"/>
      <c r="H156" s="216">
        <v>2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132</v>
      </c>
      <c r="AU156" s="222" t="s">
        <v>130</v>
      </c>
      <c r="AV156" s="14" t="s">
        <v>130</v>
      </c>
      <c r="AW156" s="14" t="s">
        <v>30</v>
      </c>
      <c r="AX156" s="14" t="s">
        <v>80</v>
      </c>
      <c r="AY156" s="222" t="s">
        <v>122</v>
      </c>
    </row>
    <row r="157" spans="1:65" s="2" customFormat="1" ht="24.15" customHeight="1">
      <c r="A157" s="34"/>
      <c r="B157" s="35"/>
      <c r="C157" s="187" t="s">
        <v>8</v>
      </c>
      <c r="D157" s="187" t="s">
        <v>125</v>
      </c>
      <c r="E157" s="188" t="s">
        <v>312</v>
      </c>
      <c r="F157" s="189" t="s">
        <v>313</v>
      </c>
      <c r="G157" s="190" t="s">
        <v>128</v>
      </c>
      <c r="H157" s="191">
        <v>1</v>
      </c>
      <c r="I157" s="192"/>
      <c r="J157" s="193">
        <f>ROUND(I157*H157,2)</f>
        <v>0</v>
      </c>
      <c r="K157" s="194"/>
      <c r="L157" s="39"/>
      <c r="M157" s="195" t="s">
        <v>1</v>
      </c>
      <c r="N157" s="196" t="s">
        <v>38</v>
      </c>
      <c r="O157" s="71"/>
      <c r="P157" s="197">
        <f>O157*H157</f>
        <v>0</v>
      </c>
      <c r="Q157" s="197">
        <v>0.00077</v>
      </c>
      <c r="R157" s="197">
        <f>Q157*H157</f>
        <v>0.00077</v>
      </c>
      <c r="S157" s="197">
        <v>0</v>
      </c>
      <c r="T157" s="19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9" t="s">
        <v>174</v>
      </c>
      <c r="AT157" s="199" t="s">
        <v>125</v>
      </c>
      <c r="AU157" s="199" t="s">
        <v>130</v>
      </c>
      <c r="AY157" s="17" t="s">
        <v>122</v>
      </c>
      <c r="BE157" s="200">
        <f>IF(N157="základní",J157,0)</f>
        <v>0</v>
      </c>
      <c r="BF157" s="200">
        <f>IF(N157="snížená",J157,0)</f>
        <v>0</v>
      </c>
      <c r="BG157" s="200">
        <f>IF(N157="zákl. přenesená",J157,0)</f>
        <v>0</v>
      </c>
      <c r="BH157" s="200">
        <f>IF(N157="sníž. přenesená",J157,0)</f>
        <v>0</v>
      </c>
      <c r="BI157" s="200">
        <f>IF(N157="nulová",J157,0)</f>
        <v>0</v>
      </c>
      <c r="BJ157" s="17" t="s">
        <v>130</v>
      </c>
      <c r="BK157" s="200">
        <f>ROUND(I157*H157,2)</f>
        <v>0</v>
      </c>
      <c r="BL157" s="17" t="s">
        <v>174</v>
      </c>
      <c r="BM157" s="199" t="s">
        <v>314</v>
      </c>
    </row>
    <row r="158" spans="2:51" s="13" customFormat="1" ht="12">
      <c r="B158" s="201"/>
      <c r="C158" s="202"/>
      <c r="D158" s="203" t="s">
        <v>132</v>
      </c>
      <c r="E158" s="204" t="s">
        <v>1</v>
      </c>
      <c r="F158" s="205" t="s">
        <v>212</v>
      </c>
      <c r="G158" s="202"/>
      <c r="H158" s="204" t="s">
        <v>1</v>
      </c>
      <c r="I158" s="206"/>
      <c r="J158" s="202"/>
      <c r="K158" s="202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132</v>
      </c>
      <c r="AU158" s="211" t="s">
        <v>130</v>
      </c>
      <c r="AV158" s="13" t="s">
        <v>80</v>
      </c>
      <c r="AW158" s="13" t="s">
        <v>30</v>
      </c>
      <c r="AX158" s="13" t="s">
        <v>72</v>
      </c>
      <c r="AY158" s="211" t="s">
        <v>122</v>
      </c>
    </row>
    <row r="159" spans="2:51" s="14" customFormat="1" ht="12">
      <c r="B159" s="212"/>
      <c r="C159" s="213"/>
      <c r="D159" s="203" t="s">
        <v>132</v>
      </c>
      <c r="E159" s="214" t="s">
        <v>1</v>
      </c>
      <c r="F159" s="215" t="s">
        <v>80</v>
      </c>
      <c r="G159" s="213"/>
      <c r="H159" s="216">
        <v>1</v>
      </c>
      <c r="I159" s="217"/>
      <c r="J159" s="213"/>
      <c r="K159" s="213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132</v>
      </c>
      <c r="AU159" s="222" t="s">
        <v>130</v>
      </c>
      <c r="AV159" s="14" t="s">
        <v>130</v>
      </c>
      <c r="AW159" s="14" t="s">
        <v>30</v>
      </c>
      <c r="AX159" s="14" t="s">
        <v>80</v>
      </c>
      <c r="AY159" s="222" t="s">
        <v>122</v>
      </c>
    </row>
    <row r="160" spans="1:65" s="2" customFormat="1" ht="24.15" customHeight="1">
      <c r="A160" s="34"/>
      <c r="B160" s="35"/>
      <c r="C160" s="187" t="s">
        <v>190</v>
      </c>
      <c r="D160" s="187" t="s">
        <v>125</v>
      </c>
      <c r="E160" s="188" t="s">
        <v>315</v>
      </c>
      <c r="F160" s="189" t="s">
        <v>316</v>
      </c>
      <c r="G160" s="190" t="s">
        <v>128</v>
      </c>
      <c r="H160" s="191">
        <v>2</v>
      </c>
      <c r="I160" s="192"/>
      <c r="J160" s="193">
        <f>ROUND(I160*H160,2)</f>
        <v>0</v>
      </c>
      <c r="K160" s="194"/>
      <c r="L160" s="39"/>
      <c r="M160" s="195" t="s">
        <v>1</v>
      </c>
      <c r="N160" s="196" t="s">
        <v>38</v>
      </c>
      <c r="O160" s="71"/>
      <c r="P160" s="197">
        <f>O160*H160</f>
        <v>0</v>
      </c>
      <c r="Q160" s="197">
        <v>0.00028</v>
      </c>
      <c r="R160" s="197">
        <f>Q160*H160</f>
        <v>0.00056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174</v>
      </c>
      <c r="AT160" s="199" t="s">
        <v>125</v>
      </c>
      <c r="AU160" s="199" t="s">
        <v>130</v>
      </c>
      <c r="AY160" s="17" t="s">
        <v>122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130</v>
      </c>
      <c r="BK160" s="200">
        <f>ROUND(I160*H160,2)</f>
        <v>0</v>
      </c>
      <c r="BL160" s="17" t="s">
        <v>174</v>
      </c>
      <c r="BM160" s="199" t="s">
        <v>317</v>
      </c>
    </row>
    <row r="161" spans="2:51" s="13" customFormat="1" ht="12">
      <c r="B161" s="201"/>
      <c r="C161" s="202"/>
      <c r="D161" s="203" t="s">
        <v>132</v>
      </c>
      <c r="E161" s="204" t="s">
        <v>1</v>
      </c>
      <c r="F161" s="205" t="s">
        <v>318</v>
      </c>
      <c r="G161" s="202"/>
      <c r="H161" s="204" t="s">
        <v>1</v>
      </c>
      <c r="I161" s="206"/>
      <c r="J161" s="202"/>
      <c r="K161" s="202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132</v>
      </c>
      <c r="AU161" s="211" t="s">
        <v>130</v>
      </c>
      <c r="AV161" s="13" t="s">
        <v>80</v>
      </c>
      <c r="AW161" s="13" t="s">
        <v>30</v>
      </c>
      <c r="AX161" s="13" t="s">
        <v>72</v>
      </c>
      <c r="AY161" s="211" t="s">
        <v>122</v>
      </c>
    </row>
    <row r="162" spans="2:51" s="14" customFormat="1" ht="12">
      <c r="B162" s="212"/>
      <c r="C162" s="213"/>
      <c r="D162" s="203" t="s">
        <v>132</v>
      </c>
      <c r="E162" s="214" t="s">
        <v>1</v>
      </c>
      <c r="F162" s="215" t="s">
        <v>311</v>
      </c>
      <c r="G162" s="213"/>
      <c r="H162" s="216">
        <v>2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132</v>
      </c>
      <c r="AU162" s="222" t="s">
        <v>130</v>
      </c>
      <c r="AV162" s="14" t="s">
        <v>130</v>
      </c>
      <c r="AW162" s="14" t="s">
        <v>30</v>
      </c>
      <c r="AX162" s="14" t="s">
        <v>80</v>
      </c>
      <c r="AY162" s="222" t="s">
        <v>122</v>
      </c>
    </row>
    <row r="163" spans="1:65" s="2" customFormat="1" ht="21.75" customHeight="1">
      <c r="A163" s="34"/>
      <c r="B163" s="35"/>
      <c r="C163" s="187" t="s">
        <v>195</v>
      </c>
      <c r="D163" s="187" t="s">
        <v>125</v>
      </c>
      <c r="E163" s="188" t="s">
        <v>319</v>
      </c>
      <c r="F163" s="189" t="s">
        <v>320</v>
      </c>
      <c r="G163" s="190" t="s">
        <v>128</v>
      </c>
      <c r="H163" s="191">
        <v>1</v>
      </c>
      <c r="I163" s="192"/>
      <c r="J163" s="193">
        <f>ROUND(I163*H163,2)</f>
        <v>0</v>
      </c>
      <c r="K163" s="194"/>
      <c r="L163" s="39"/>
      <c r="M163" s="195" t="s">
        <v>1</v>
      </c>
      <c r="N163" s="196" t="s">
        <v>38</v>
      </c>
      <c r="O163" s="71"/>
      <c r="P163" s="197">
        <f>O163*H163</f>
        <v>0</v>
      </c>
      <c r="Q163" s="197">
        <v>2E-05</v>
      </c>
      <c r="R163" s="197">
        <f>Q163*H163</f>
        <v>2E-05</v>
      </c>
      <c r="S163" s="197">
        <v>0</v>
      </c>
      <c r="T163" s="198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174</v>
      </c>
      <c r="AT163" s="199" t="s">
        <v>125</v>
      </c>
      <c r="AU163" s="199" t="s">
        <v>130</v>
      </c>
      <c r="AY163" s="17" t="s">
        <v>122</v>
      </c>
      <c r="BE163" s="200">
        <f>IF(N163="základní",J163,0)</f>
        <v>0</v>
      </c>
      <c r="BF163" s="200">
        <f>IF(N163="snížená",J163,0)</f>
        <v>0</v>
      </c>
      <c r="BG163" s="200">
        <f>IF(N163="zákl. přenesená",J163,0)</f>
        <v>0</v>
      </c>
      <c r="BH163" s="200">
        <f>IF(N163="sníž. přenesená",J163,0)</f>
        <v>0</v>
      </c>
      <c r="BI163" s="200">
        <f>IF(N163="nulová",J163,0)</f>
        <v>0</v>
      </c>
      <c r="BJ163" s="17" t="s">
        <v>130</v>
      </c>
      <c r="BK163" s="200">
        <f>ROUND(I163*H163,2)</f>
        <v>0</v>
      </c>
      <c r="BL163" s="17" t="s">
        <v>174</v>
      </c>
      <c r="BM163" s="199" t="s">
        <v>321</v>
      </c>
    </row>
    <row r="164" spans="2:51" s="13" customFormat="1" ht="12">
      <c r="B164" s="201"/>
      <c r="C164" s="202"/>
      <c r="D164" s="203" t="s">
        <v>132</v>
      </c>
      <c r="E164" s="204" t="s">
        <v>1</v>
      </c>
      <c r="F164" s="205" t="s">
        <v>322</v>
      </c>
      <c r="G164" s="202"/>
      <c r="H164" s="204" t="s">
        <v>1</v>
      </c>
      <c r="I164" s="206"/>
      <c r="J164" s="202"/>
      <c r="K164" s="202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132</v>
      </c>
      <c r="AU164" s="211" t="s">
        <v>130</v>
      </c>
      <c r="AV164" s="13" t="s">
        <v>80</v>
      </c>
      <c r="AW164" s="13" t="s">
        <v>30</v>
      </c>
      <c r="AX164" s="13" t="s">
        <v>72</v>
      </c>
      <c r="AY164" s="211" t="s">
        <v>122</v>
      </c>
    </row>
    <row r="165" spans="2:51" s="14" customFormat="1" ht="12">
      <c r="B165" s="212"/>
      <c r="C165" s="213"/>
      <c r="D165" s="203" t="s">
        <v>132</v>
      </c>
      <c r="E165" s="214" t="s">
        <v>1</v>
      </c>
      <c r="F165" s="215" t="s">
        <v>80</v>
      </c>
      <c r="G165" s="213"/>
      <c r="H165" s="216">
        <v>1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132</v>
      </c>
      <c r="AU165" s="222" t="s">
        <v>130</v>
      </c>
      <c r="AV165" s="14" t="s">
        <v>130</v>
      </c>
      <c r="AW165" s="14" t="s">
        <v>30</v>
      </c>
      <c r="AX165" s="14" t="s">
        <v>80</v>
      </c>
      <c r="AY165" s="222" t="s">
        <v>122</v>
      </c>
    </row>
    <row r="166" spans="1:65" s="2" customFormat="1" ht="16.5" customHeight="1">
      <c r="A166" s="34"/>
      <c r="B166" s="35"/>
      <c r="C166" s="223" t="s">
        <v>203</v>
      </c>
      <c r="D166" s="223" t="s">
        <v>196</v>
      </c>
      <c r="E166" s="224" t="s">
        <v>323</v>
      </c>
      <c r="F166" s="225" t="s">
        <v>324</v>
      </c>
      <c r="G166" s="226" t="s">
        <v>206</v>
      </c>
      <c r="H166" s="227">
        <v>1</v>
      </c>
      <c r="I166" s="228"/>
      <c r="J166" s="229">
        <f>ROUND(I166*H166,2)</f>
        <v>0</v>
      </c>
      <c r="K166" s="230"/>
      <c r="L166" s="231"/>
      <c r="M166" s="232" t="s">
        <v>1</v>
      </c>
      <c r="N166" s="233" t="s">
        <v>38</v>
      </c>
      <c r="O166" s="71"/>
      <c r="P166" s="197">
        <f>O166*H166</f>
        <v>0</v>
      </c>
      <c r="Q166" s="197">
        <v>0.00025</v>
      </c>
      <c r="R166" s="197">
        <f>Q166*H166</f>
        <v>0.00025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199</v>
      </c>
      <c r="AT166" s="199" t="s">
        <v>196</v>
      </c>
      <c r="AU166" s="199" t="s">
        <v>130</v>
      </c>
      <c r="AY166" s="17" t="s">
        <v>122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130</v>
      </c>
      <c r="BK166" s="200">
        <f>ROUND(I166*H166,2)</f>
        <v>0</v>
      </c>
      <c r="BL166" s="17" t="s">
        <v>174</v>
      </c>
      <c r="BM166" s="199" t="s">
        <v>325</v>
      </c>
    </row>
    <row r="167" spans="1:65" s="2" customFormat="1" ht="24.15" customHeight="1">
      <c r="A167" s="34"/>
      <c r="B167" s="35"/>
      <c r="C167" s="187" t="s">
        <v>174</v>
      </c>
      <c r="D167" s="187" t="s">
        <v>125</v>
      </c>
      <c r="E167" s="188" t="s">
        <v>326</v>
      </c>
      <c r="F167" s="189" t="s">
        <v>327</v>
      </c>
      <c r="G167" s="190" t="s">
        <v>139</v>
      </c>
      <c r="H167" s="191">
        <v>0.002</v>
      </c>
      <c r="I167" s="192"/>
      <c r="J167" s="193">
        <f>ROUND(I167*H167,2)</f>
        <v>0</v>
      </c>
      <c r="K167" s="194"/>
      <c r="L167" s="39"/>
      <c r="M167" s="195" t="s">
        <v>1</v>
      </c>
      <c r="N167" s="196" t="s">
        <v>38</v>
      </c>
      <c r="O167" s="71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174</v>
      </c>
      <c r="AT167" s="199" t="s">
        <v>125</v>
      </c>
      <c r="AU167" s="199" t="s">
        <v>130</v>
      </c>
      <c r="AY167" s="17" t="s">
        <v>122</v>
      </c>
      <c r="BE167" s="200">
        <f>IF(N167="základní",J167,0)</f>
        <v>0</v>
      </c>
      <c r="BF167" s="200">
        <f>IF(N167="snížená",J167,0)</f>
        <v>0</v>
      </c>
      <c r="BG167" s="200">
        <f>IF(N167="zákl. přenesená",J167,0)</f>
        <v>0</v>
      </c>
      <c r="BH167" s="200">
        <f>IF(N167="sníž. přenesená",J167,0)</f>
        <v>0</v>
      </c>
      <c r="BI167" s="200">
        <f>IF(N167="nulová",J167,0)</f>
        <v>0</v>
      </c>
      <c r="BJ167" s="17" t="s">
        <v>130</v>
      </c>
      <c r="BK167" s="200">
        <f>ROUND(I167*H167,2)</f>
        <v>0</v>
      </c>
      <c r="BL167" s="17" t="s">
        <v>174</v>
      </c>
      <c r="BM167" s="199" t="s">
        <v>328</v>
      </c>
    </row>
    <row r="168" spans="1:65" s="2" customFormat="1" ht="24.15" customHeight="1">
      <c r="A168" s="34"/>
      <c r="B168" s="35"/>
      <c r="C168" s="187" t="s">
        <v>217</v>
      </c>
      <c r="D168" s="187" t="s">
        <v>125</v>
      </c>
      <c r="E168" s="188" t="s">
        <v>329</v>
      </c>
      <c r="F168" s="189" t="s">
        <v>330</v>
      </c>
      <c r="G168" s="190" t="s">
        <v>139</v>
      </c>
      <c r="H168" s="191">
        <v>0.002</v>
      </c>
      <c r="I168" s="192"/>
      <c r="J168" s="193">
        <f>ROUND(I168*H168,2)</f>
        <v>0</v>
      </c>
      <c r="K168" s="194"/>
      <c r="L168" s="39"/>
      <c r="M168" s="195" t="s">
        <v>1</v>
      </c>
      <c r="N168" s="196" t="s">
        <v>38</v>
      </c>
      <c r="O168" s="71"/>
      <c r="P168" s="197">
        <f>O168*H168</f>
        <v>0</v>
      </c>
      <c r="Q168" s="197">
        <v>0</v>
      </c>
      <c r="R168" s="197">
        <f>Q168*H168</f>
        <v>0</v>
      </c>
      <c r="S168" s="197">
        <v>0</v>
      </c>
      <c r="T168" s="198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174</v>
      </c>
      <c r="AT168" s="199" t="s">
        <v>125</v>
      </c>
      <c r="AU168" s="199" t="s">
        <v>130</v>
      </c>
      <c r="AY168" s="17" t="s">
        <v>122</v>
      </c>
      <c r="BE168" s="200">
        <f>IF(N168="základní",J168,0)</f>
        <v>0</v>
      </c>
      <c r="BF168" s="200">
        <f>IF(N168="snížená",J168,0)</f>
        <v>0</v>
      </c>
      <c r="BG168" s="200">
        <f>IF(N168="zákl. přenesená",J168,0)</f>
        <v>0</v>
      </c>
      <c r="BH168" s="200">
        <f>IF(N168="sníž. přenesená",J168,0)</f>
        <v>0</v>
      </c>
      <c r="BI168" s="200">
        <f>IF(N168="nulová",J168,0)</f>
        <v>0</v>
      </c>
      <c r="BJ168" s="17" t="s">
        <v>130</v>
      </c>
      <c r="BK168" s="200">
        <f>ROUND(I168*H168,2)</f>
        <v>0</v>
      </c>
      <c r="BL168" s="17" t="s">
        <v>174</v>
      </c>
      <c r="BM168" s="199" t="s">
        <v>331</v>
      </c>
    </row>
    <row r="169" spans="2:63" s="12" customFormat="1" ht="22.95" customHeight="1">
      <c r="B169" s="171"/>
      <c r="C169" s="172"/>
      <c r="D169" s="173" t="s">
        <v>71</v>
      </c>
      <c r="E169" s="185" t="s">
        <v>185</v>
      </c>
      <c r="F169" s="185" t="s">
        <v>186</v>
      </c>
      <c r="G169" s="172"/>
      <c r="H169" s="172"/>
      <c r="I169" s="175"/>
      <c r="J169" s="186">
        <f>BK169</f>
        <v>0</v>
      </c>
      <c r="K169" s="172"/>
      <c r="L169" s="177"/>
      <c r="M169" s="178"/>
      <c r="N169" s="179"/>
      <c r="O169" s="179"/>
      <c r="P169" s="180">
        <f>P170</f>
        <v>0</v>
      </c>
      <c r="Q169" s="179"/>
      <c r="R169" s="180">
        <f>R170</f>
        <v>0</v>
      </c>
      <c r="S169" s="179"/>
      <c r="T169" s="181">
        <f>T170</f>
        <v>0.067</v>
      </c>
      <c r="AR169" s="182" t="s">
        <v>130</v>
      </c>
      <c r="AT169" s="183" t="s">
        <v>71</v>
      </c>
      <c r="AU169" s="183" t="s">
        <v>80</v>
      </c>
      <c r="AY169" s="182" t="s">
        <v>122</v>
      </c>
      <c r="BK169" s="184">
        <f>BK170</f>
        <v>0</v>
      </c>
    </row>
    <row r="170" spans="1:65" s="2" customFormat="1" ht="16.5" customHeight="1">
      <c r="A170" s="34"/>
      <c r="B170" s="35"/>
      <c r="C170" s="187" t="s">
        <v>221</v>
      </c>
      <c r="D170" s="187" t="s">
        <v>125</v>
      </c>
      <c r="E170" s="188" t="s">
        <v>332</v>
      </c>
      <c r="F170" s="189" t="s">
        <v>333</v>
      </c>
      <c r="G170" s="190" t="s">
        <v>334</v>
      </c>
      <c r="H170" s="191">
        <v>1</v>
      </c>
      <c r="I170" s="192"/>
      <c r="J170" s="193">
        <f>ROUND(I170*H170,2)</f>
        <v>0</v>
      </c>
      <c r="K170" s="194"/>
      <c r="L170" s="39"/>
      <c r="M170" s="195" t="s">
        <v>1</v>
      </c>
      <c r="N170" s="196" t="s">
        <v>38</v>
      </c>
      <c r="O170" s="71"/>
      <c r="P170" s="197">
        <f>O170*H170</f>
        <v>0</v>
      </c>
      <c r="Q170" s="197">
        <v>0</v>
      </c>
      <c r="R170" s="197">
        <f>Q170*H170</f>
        <v>0</v>
      </c>
      <c r="S170" s="197">
        <v>0.067</v>
      </c>
      <c r="T170" s="198">
        <f>S170*H170</f>
        <v>0.067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174</v>
      </c>
      <c r="AT170" s="199" t="s">
        <v>125</v>
      </c>
      <c r="AU170" s="199" t="s">
        <v>130</v>
      </c>
      <c r="AY170" s="17" t="s">
        <v>122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130</v>
      </c>
      <c r="BK170" s="200">
        <f>ROUND(I170*H170,2)</f>
        <v>0</v>
      </c>
      <c r="BL170" s="17" t="s">
        <v>174</v>
      </c>
      <c r="BM170" s="199" t="s">
        <v>335</v>
      </c>
    </row>
    <row r="171" spans="2:63" s="12" customFormat="1" ht="22.95" customHeight="1">
      <c r="B171" s="171"/>
      <c r="C171" s="172"/>
      <c r="D171" s="173" t="s">
        <v>71</v>
      </c>
      <c r="E171" s="185" t="s">
        <v>336</v>
      </c>
      <c r="F171" s="185" t="s">
        <v>337</v>
      </c>
      <c r="G171" s="172"/>
      <c r="H171" s="172"/>
      <c r="I171" s="175"/>
      <c r="J171" s="186">
        <f>BK171</f>
        <v>0</v>
      </c>
      <c r="K171" s="172"/>
      <c r="L171" s="177"/>
      <c r="M171" s="178"/>
      <c r="N171" s="179"/>
      <c r="O171" s="179"/>
      <c r="P171" s="180">
        <f>SUM(P172:P183)</f>
        <v>0</v>
      </c>
      <c r="Q171" s="179"/>
      <c r="R171" s="180">
        <f>SUM(R172:R183)</f>
        <v>0.00021</v>
      </c>
      <c r="S171" s="179"/>
      <c r="T171" s="181">
        <f>SUM(T172:T183)</f>
        <v>0.0068000000000000005</v>
      </c>
      <c r="AR171" s="182" t="s">
        <v>130</v>
      </c>
      <c r="AT171" s="183" t="s">
        <v>71</v>
      </c>
      <c r="AU171" s="183" t="s">
        <v>80</v>
      </c>
      <c r="AY171" s="182" t="s">
        <v>122</v>
      </c>
      <c r="BK171" s="184">
        <f>SUM(BK172:BK183)</f>
        <v>0</v>
      </c>
    </row>
    <row r="172" spans="1:65" s="2" customFormat="1" ht="16.5" customHeight="1">
      <c r="A172" s="34"/>
      <c r="B172" s="35"/>
      <c r="C172" s="187" t="s">
        <v>227</v>
      </c>
      <c r="D172" s="187" t="s">
        <v>125</v>
      </c>
      <c r="E172" s="188" t="s">
        <v>338</v>
      </c>
      <c r="F172" s="189" t="s">
        <v>339</v>
      </c>
      <c r="G172" s="190" t="s">
        <v>128</v>
      </c>
      <c r="H172" s="191">
        <v>3</v>
      </c>
      <c r="I172" s="192"/>
      <c r="J172" s="193">
        <f>ROUND(I172*H172,2)</f>
        <v>0</v>
      </c>
      <c r="K172" s="194"/>
      <c r="L172" s="39"/>
      <c r="M172" s="195" t="s">
        <v>1</v>
      </c>
      <c r="N172" s="196" t="s">
        <v>38</v>
      </c>
      <c r="O172" s="71"/>
      <c r="P172" s="197">
        <f>O172*H172</f>
        <v>0</v>
      </c>
      <c r="Q172" s="197">
        <v>0</v>
      </c>
      <c r="R172" s="197">
        <f>Q172*H172</f>
        <v>0</v>
      </c>
      <c r="S172" s="197">
        <v>0</v>
      </c>
      <c r="T172" s="198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174</v>
      </c>
      <c r="AT172" s="199" t="s">
        <v>125</v>
      </c>
      <c r="AU172" s="199" t="s">
        <v>130</v>
      </c>
      <c r="AY172" s="17" t="s">
        <v>122</v>
      </c>
      <c r="BE172" s="200">
        <f>IF(N172="základní",J172,0)</f>
        <v>0</v>
      </c>
      <c r="BF172" s="200">
        <f>IF(N172="snížená",J172,0)</f>
        <v>0</v>
      </c>
      <c r="BG172" s="200">
        <f>IF(N172="zákl. přenesená",J172,0)</f>
        <v>0</v>
      </c>
      <c r="BH172" s="200">
        <f>IF(N172="sníž. přenesená",J172,0)</f>
        <v>0</v>
      </c>
      <c r="BI172" s="200">
        <f>IF(N172="nulová",J172,0)</f>
        <v>0</v>
      </c>
      <c r="BJ172" s="17" t="s">
        <v>130</v>
      </c>
      <c r="BK172" s="200">
        <f>ROUND(I172*H172,2)</f>
        <v>0</v>
      </c>
      <c r="BL172" s="17" t="s">
        <v>174</v>
      </c>
      <c r="BM172" s="199" t="s">
        <v>340</v>
      </c>
    </row>
    <row r="173" spans="1:65" s="2" customFormat="1" ht="24.15" customHeight="1">
      <c r="A173" s="34"/>
      <c r="B173" s="35"/>
      <c r="C173" s="223" t="s">
        <v>85</v>
      </c>
      <c r="D173" s="223" t="s">
        <v>196</v>
      </c>
      <c r="E173" s="224" t="s">
        <v>341</v>
      </c>
      <c r="F173" s="225" t="s">
        <v>342</v>
      </c>
      <c r="G173" s="226" t="s">
        <v>128</v>
      </c>
      <c r="H173" s="227">
        <v>3</v>
      </c>
      <c r="I173" s="228"/>
      <c r="J173" s="229">
        <f>ROUND(I173*H173,2)</f>
        <v>0</v>
      </c>
      <c r="K173" s="230"/>
      <c r="L173" s="231"/>
      <c r="M173" s="232" t="s">
        <v>1</v>
      </c>
      <c r="N173" s="233" t="s">
        <v>38</v>
      </c>
      <c r="O173" s="71"/>
      <c r="P173" s="197">
        <f>O173*H173</f>
        <v>0</v>
      </c>
      <c r="Q173" s="197">
        <v>2E-05</v>
      </c>
      <c r="R173" s="197">
        <f>Q173*H173</f>
        <v>6.000000000000001E-05</v>
      </c>
      <c r="S173" s="197">
        <v>0</v>
      </c>
      <c r="T173" s="19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199</v>
      </c>
      <c r="AT173" s="199" t="s">
        <v>196</v>
      </c>
      <c r="AU173" s="199" t="s">
        <v>130</v>
      </c>
      <c r="AY173" s="17" t="s">
        <v>122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7" t="s">
        <v>130</v>
      </c>
      <c r="BK173" s="200">
        <f>ROUND(I173*H173,2)</f>
        <v>0</v>
      </c>
      <c r="BL173" s="17" t="s">
        <v>174</v>
      </c>
      <c r="BM173" s="199" t="s">
        <v>343</v>
      </c>
    </row>
    <row r="174" spans="1:65" s="2" customFormat="1" ht="16.5" customHeight="1">
      <c r="A174" s="34"/>
      <c r="B174" s="35"/>
      <c r="C174" s="223" t="s">
        <v>7</v>
      </c>
      <c r="D174" s="223" t="s">
        <v>196</v>
      </c>
      <c r="E174" s="224" t="s">
        <v>344</v>
      </c>
      <c r="F174" s="225" t="s">
        <v>345</v>
      </c>
      <c r="G174" s="226" t="s">
        <v>128</v>
      </c>
      <c r="H174" s="227">
        <v>3</v>
      </c>
      <c r="I174" s="228"/>
      <c r="J174" s="229">
        <f>ROUND(I174*H174,2)</f>
        <v>0</v>
      </c>
      <c r="K174" s="230"/>
      <c r="L174" s="231"/>
      <c r="M174" s="232" t="s">
        <v>1</v>
      </c>
      <c r="N174" s="233" t="s">
        <v>38</v>
      </c>
      <c r="O174" s="71"/>
      <c r="P174" s="197">
        <f>O174*H174</f>
        <v>0</v>
      </c>
      <c r="Q174" s="197">
        <v>5E-05</v>
      </c>
      <c r="R174" s="197">
        <f>Q174*H174</f>
        <v>0.00015000000000000001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199</v>
      </c>
      <c r="AT174" s="199" t="s">
        <v>196</v>
      </c>
      <c r="AU174" s="199" t="s">
        <v>130</v>
      </c>
      <c r="AY174" s="17" t="s">
        <v>122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130</v>
      </c>
      <c r="BK174" s="200">
        <f>ROUND(I174*H174,2)</f>
        <v>0</v>
      </c>
      <c r="BL174" s="17" t="s">
        <v>174</v>
      </c>
      <c r="BM174" s="199" t="s">
        <v>346</v>
      </c>
    </row>
    <row r="175" spans="1:65" s="2" customFormat="1" ht="37.95" customHeight="1">
      <c r="A175" s="34"/>
      <c r="B175" s="35"/>
      <c r="C175" s="187" t="s">
        <v>239</v>
      </c>
      <c r="D175" s="187" t="s">
        <v>125</v>
      </c>
      <c r="E175" s="188" t="s">
        <v>347</v>
      </c>
      <c r="F175" s="189" t="s">
        <v>348</v>
      </c>
      <c r="G175" s="190" t="s">
        <v>128</v>
      </c>
      <c r="H175" s="191">
        <v>1</v>
      </c>
      <c r="I175" s="192"/>
      <c r="J175" s="193">
        <f>ROUND(I175*H175,2)</f>
        <v>0</v>
      </c>
      <c r="K175" s="194"/>
      <c r="L175" s="39"/>
      <c r="M175" s="195" t="s">
        <v>1</v>
      </c>
      <c r="N175" s="196" t="s">
        <v>38</v>
      </c>
      <c r="O175" s="71"/>
      <c r="P175" s="197">
        <f>O175*H175</f>
        <v>0</v>
      </c>
      <c r="Q175" s="197">
        <v>0</v>
      </c>
      <c r="R175" s="197">
        <f>Q175*H175</f>
        <v>0</v>
      </c>
      <c r="S175" s="197">
        <v>0.0008</v>
      </c>
      <c r="T175" s="198">
        <f>S175*H175</f>
        <v>0.0008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174</v>
      </c>
      <c r="AT175" s="199" t="s">
        <v>125</v>
      </c>
      <c r="AU175" s="199" t="s">
        <v>130</v>
      </c>
      <c r="AY175" s="17" t="s">
        <v>122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130</v>
      </c>
      <c r="BK175" s="200">
        <f>ROUND(I175*H175,2)</f>
        <v>0</v>
      </c>
      <c r="BL175" s="17" t="s">
        <v>174</v>
      </c>
      <c r="BM175" s="199" t="s">
        <v>349</v>
      </c>
    </row>
    <row r="176" spans="2:51" s="13" customFormat="1" ht="12">
      <c r="B176" s="201"/>
      <c r="C176" s="202"/>
      <c r="D176" s="203" t="s">
        <v>132</v>
      </c>
      <c r="E176" s="204" t="s">
        <v>1</v>
      </c>
      <c r="F176" s="205" t="s">
        <v>212</v>
      </c>
      <c r="G176" s="202"/>
      <c r="H176" s="204" t="s">
        <v>1</v>
      </c>
      <c r="I176" s="206"/>
      <c r="J176" s="202"/>
      <c r="K176" s="202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132</v>
      </c>
      <c r="AU176" s="211" t="s">
        <v>130</v>
      </c>
      <c r="AV176" s="13" t="s">
        <v>80</v>
      </c>
      <c r="AW176" s="13" t="s">
        <v>30</v>
      </c>
      <c r="AX176" s="13" t="s">
        <v>72</v>
      </c>
      <c r="AY176" s="211" t="s">
        <v>122</v>
      </c>
    </row>
    <row r="177" spans="2:51" s="14" customFormat="1" ht="12">
      <c r="B177" s="212"/>
      <c r="C177" s="213"/>
      <c r="D177" s="203" t="s">
        <v>132</v>
      </c>
      <c r="E177" s="214" t="s">
        <v>1</v>
      </c>
      <c r="F177" s="215" t="s">
        <v>80</v>
      </c>
      <c r="G177" s="213"/>
      <c r="H177" s="216">
        <v>1</v>
      </c>
      <c r="I177" s="217"/>
      <c r="J177" s="213"/>
      <c r="K177" s="213"/>
      <c r="L177" s="218"/>
      <c r="M177" s="219"/>
      <c r="N177" s="220"/>
      <c r="O177" s="220"/>
      <c r="P177" s="220"/>
      <c r="Q177" s="220"/>
      <c r="R177" s="220"/>
      <c r="S177" s="220"/>
      <c r="T177" s="221"/>
      <c r="AT177" s="222" t="s">
        <v>132</v>
      </c>
      <c r="AU177" s="222" t="s">
        <v>130</v>
      </c>
      <c r="AV177" s="14" t="s">
        <v>130</v>
      </c>
      <c r="AW177" s="14" t="s">
        <v>30</v>
      </c>
      <c r="AX177" s="14" t="s">
        <v>80</v>
      </c>
      <c r="AY177" s="222" t="s">
        <v>122</v>
      </c>
    </row>
    <row r="178" spans="1:65" s="2" customFormat="1" ht="37.95" customHeight="1">
      <c r="A178" s="34"/>
      <c r="B178" s="35"/>
      <c r="C178" s="187" t="s">
        <v>244</v>
      </c>
      <c r="D178" s="187" t="s">
        <v>125</v>
      </c>
      <c r="E178" s="188" t="s">
        <v>350</v>
      </c>
      <c r="F178" s="189" t="s">
        <v>351</v>
      </c>
      <c r="G178" s="190" t="s">
        <v>128</v>
      </c>
      <c r="H178" s="191">
        <v>2</v>
      </c>
      <c r="I178" s="192"/>
      <c r="J178" s="193">
        <f>ROUND(I178*H178,2)</f>
        <v>0</v>
      </c>
      <c r="K178" s="194"/>
      <c r="L178" s="39"/>
      <c r="M178" s="195" t="s">
        <v>1</v>
      </c>
      <c r="N178" s="196" t="s">
        <v>38</v>
      </c>
      <c r="O178" s="71"/>
      <c r="P178" s="197">
        <f>O178*H178</f>
        <v>0</v>
      </c>
      <c r="Q178" s="197">
        <v>0</v>
      </c>
      <c r="R178" s="197">
        <f>Q178*H178</f>
        <v>0</v>
      </c>
      <c r="S178" s="197">
        <v>0.003</v>
      </c>
      <c r="T178" s="198">
        <f>S178*H178</f>
        <v>0.006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174</v>
      </c>
      <c r="AT178" s="199" t="s">
        <v>125</v>
      </c>
      <c r="AU178" s="199" t="s">
        <v>130</v>
      </c>
      <c r="AY178" s="17" t="s">
        <v>122</v>
      </c>
      <c r="BE178" s="200">
        <f>IF(N178="základní",J178,0)</f>
        <v>0</v>
      </c>
      <c r="BF178" s="200">
        <f>IF(N178="snížená",J178,0)</f>
        <v>0</v>
      </c>
      <c r="BG178" s="200">
        <f>IF(N178="zákl. přenesená",J178,0)</f>
        <v>0</v>
      </c>
      <c r="BH178" s="200">
        <f>IF(N178="sníž. přenesená",J178,0)</f>
        <v>0</v>
      </c>
      <c r="BI178" s="200">
        <f>IF(N178="nulová",J178,0)</f>
        <v>0</v>
      </c>
      <c r="BJ178" s="17" t="s">
        <v>130</v>
      </c>
      <c r="BK178" s="200">
        <f>ROUND(I178*H178,2)</f>
        <v>0</v>
      </c>
      <c r="BL178" s="17" t="s">
        <v>174</v>
      </c>
      <c r="BM178" s="199" t="s">
        <v>352</v>
      </c>
    </row>
    <row r="179" spans="2:51" s="13" customFormat="1" ht="12">
      <c r="B179" s="201"/>
      <c r="C179" s="202"/>
      <c r="D179" s="203" t="s">
        <v>132</v>
      </c>
      <c r="E179" s="204" t="s">
        <v>1</v>
      </c>
      <c r="F179" s="205" t="s">
        <v>262</v>
      </c>
      <c r="G179" s="202"/>
      <c r="H179" s="204" t="s">
        <v>1</v>
      </c>
      <c r="I179" s="206"/>
      <c r="J179" s="202"/>
      <c r="K179" s="202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132</v>
      </c>
      <c r="AU179" s="211" t="s">
        <v>130</v>
      </c>
      <c r="AV179" s="13" t="s">
        <v>80</v>
      </c>
      <c r="AW179" s="13" t="s">
        <v>30</v>
      </c>
      <c r="AX179" s="13" t="s">
        <v>72</v>
      </c>
      <c r="AY179" s="211" t="s">
        <v>122</v>
      </c>
    </row>
    <row r="180" spans="2:51" s="14" customFormat="1" ht="12">
      <c r="B180" s="212"/>
      <c r="C180" s="213"/>
      <c r="D180" s="203" t="s">
        <v>132</v>
      </c>
      <c r="E180" s="214" t="s">
        <v>1</v>
      </c>
      <c r="F180" s="215" t="s">
        <v>80</v>
      </c>
      <c r="G180" s="213"/>
      <c r="H180" s="216">
        <v>1</v>
      </c>
      <c r="I180" s="217"/>
      <c r="J180" s="213"/>
      <c r="K180" s="213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132</v>
      </c>
      <c r="AU180" s="222" t="s">
        <v>130</v>
      </c>
      <c r="AV180" s="14" t="s">
        <v>130</v>
      </c>
      <c r="AW180" s="14" t="s">
        <v>30</v>
      </c>
      <c r="AX180" s="14" t="s">
        <v>72</v>
      </c>
      <c r="AY180" s="222" t="s">
        <v>122</v>
      </c>
    </row>
    <row r="181" spans="2:51" s="13" customFormat="1" ht="12">
      <c r="B181" s="201"/>
      <c r="C181" s="202"/>
      <c r="D181" s="203" t="s">
        <v>132</v>
      </c>
      <c r="E181" s="204" t="s">
        <v>1</v>
      </c>
      <c r="F181" s="205" t="s">
        <v>353</v>
      </c>
      <c r="G181" s="202"/>
      <c r="H181" s="204" t="s">
        <v>1</v>
      </c>
      <c r="I181" s="206"/>
      <c r="J181" s="202"/>
      <c r="K181" s="202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132</v>
      </c>
      <c r="AU181" s="211" t="s">
        <v>130</v>
      </c>
      <c r="AV181" s="13" t="s">
        <v>80</v>
      </c>
      <c r="AW181" s="13" t="s">
        <v>30</v>
      </c>
      <c r="AX181" s="13" t="s">
        <v>72</v>
      </c>
      <c r="AY181" s="211" t="s">
        <v>122</v>
      </c>
    </row>
    <row r="182" spans="2:51" s="14" customFormat="1" ht="12">
      <c r="B182" s="212"/>
      <c r="C182" s="213"/>
      <c r="D182" s="203" t="s">
        <v>132</v>
      </c>
      <c r="E182" s="214" t="s">
        <v>1</v>
      </c>
      <c r="F182" s="215" t="s">
        <v>80</v>
      </c>
      <c r="G182" s="213"/>
      <c r="H182" s="216">
        <v>1</v>
      </c>
      <c r="I182" s="217"/>
      <c r="J182" s="213"/>
      <c r="K182" s="213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132</v>
      </c>
      <c r="AU182" s="222" t="s">
        <v>130</v>
      </c>
      <c r="AV182" s="14" t="s">
        <v>130</v>
      </c>
      <c r="AW182" s="14" t="s">
        <v>30</v>
      </c>
      <c r="AX182" s="14" t="s">
        <v>72</v>
      </c>
      <c r="AY182" s="222" t="s">
        <v>122</v>
      </c>
    </row>
    <row r="183" spans="2:51" s="15" customFormat="1" ht="12">
      <c r="B183" s="234"/>
      <c r="C183" s="235"/>
      <c r="D183" s="203" t="s">
        <v>132</v>
      </c>
      <c r="E183" s="236" t="s">
        <v>1</v>
      </c>
      <c r="F183" s="237" t="s">
        <v>216</v>
      </c>
      <c r="G183" s="235"/>
      <c r="H183" s="238">
        <v>2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AT183" s="244" t="s">
        <v>132</v>
      </c>
      <c r="AU183" s="244" t="s">
        <v>130</v>
      </c>
      <c r="AV183" s="15" t="s">
        <v>129</v>
      </c>
      <c r="AW183" s="15" t="s">
        <v>30</v>
      </c>
      <c r="AX183" s="15" t="s">
        <v>80</v>
      </c>
      <c r="AY183" s="244" t="s">
        <v>122</v>
      </c>
    </row>
    <row r="184" spans="2:63" s="12" customFormat="1" ht="22.95" customHeight="1">
      <c r="B184" s="171"/>
      <c r="C184" s="172"/>
      <c r="D184" s="173" t="s">
        <v>71</v>
      </c>
      <c r="E184" s="185" t="s">
        <v>354</v>
      </c>
      <c r="F184" s="185" t="s">
        <v>355</v>
      </c>
      <c r="G184" s="172"/>
      <c r="H184" s="172"/>
      <c r="I184" s="175"/>
      <c r="J184" s="186">
        <f>BK184</f>
        <v>0</v>
      </c>
      <c r="K184" s="172"/>
      <c r="L184" s="177"/>
      <c r="M184" s="178"/>
      <c r="N184" s="179"/>
      <c r="O184" s="179"/>
      <c r="P184" s="180">
        <f>SUM(P185:P187)</f>
        <v>0</v>
      </c>
      <c r="Q184" s="179"/>
      <c r="R184" s="180">
        <f>SUM(R185:R187)</f>
        <v>0.00045</v>
      </c>
      <c r="S184" s="179"/>
      <c r="T184" s="181">
        <f>SUM(T185:T187)</f>
        <v>0.0003</v>
      </c>
      <c r="AR184" s="182" t="s">
        <v>130</v>
      </c>
      <c r="AT184" s="183" t="s">
        <v>71</v>
      </c>
      <c r="AU184" s="183" t="s">
        <v>80</v>
      </c>
      <c r="AY184" s="182" t="s">
        <v>122</v>
      </c>
      <c r="BK184" s="184">
        <f>SUM(BK185:BK187)</f>
        <v>0</v>
      </c>
    </row>
    <row r="185" spans="1:65" s="2" customFormat="1" ht="21.75" customHeight="1">
      <c r="A185" s="34"/>
      <c r="B185" s="35"/>
      <c r="C185" s="187" t="s">
        <v>248</v>
      </c>
      <c r="D185" s="187" t="s">
        <v>125</v>
      </c>
      <c r="E185" s="188" t="s">
        <v>356</v>
      </c>
      <c r="F185" s="189" t="s">
        <v>357</v>
      </c>
      <c r="G185" s="190" t="s">
        <v>128</v>
      </c>
      <c r="H185" s="191">
        <v>1</v>
      </c>
      <c r="I185" s="192"/>
      <c r="J185" s="193">
        <f>ROUND(I185*H185,2)</f>
        <v>0</v>
      </c>
      <c r="K185" s="194"/>
      <c r="L185" s="39"/>
      <c r="M185" s="195" t="s">
        <v>1</v>
      </c>
      <c r="N185" s="196" t="s">
        <v>38</v>
      </c>
      <c r="O185" s="71"/>
      <c r="P185" s="197">
        <f>O185*H185</f>
        <v>0</v>
      </c>
      <c r="Q185" s="197">
        <v>0</v>
      </c>
      <c r="R185" s="197">
        <f>Q185*H185</f>
        <v>0</v>
      </c>
      <c r="S185" s="197">
        <v>0</v>
      </c>
      <c r="T185" s="198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174</v>
      </c>
      <c r="AT185" s="199" t="s">
        <v>125</v>
      </c>
      <c r="AU185" s="199" t="s">
        <v>130</v>
      </c>
      <c r="AY185" s="17" t="s">
        <v>122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130</v>
      </c>
      <c r="BK185" s="200">
        <f>ROUND(I185*H185,2)</f>
        <v>0</v>
      </c>
      <c r="BL185" s="17" t="s">
        <v>174</v>
      </c>
      <c r="BM185" s="199" t="s">
        <v>358</v>
      </c>
    </row>
    <row r="186" spans="1:65" s="2" customFormat="1" ht="16.5" customHeight="1">
      <c r="A186" s="34"/>
      <c r="B186" s="35"/>
      <c r="C186" s="223" t="s">
        <v>253</v>
      </c>
      <c r="D186" s="223" t="s">
        <v>196</v>
      </c>
      <c r="E186" s="224" t="s">
        <v>359</v>
      </c>
      <c r="F186" s="225" t="s">
        <v>360</v>
      </c>
      <c r="G186" s="226" t="s">
        <v>128</v>
      </c>
      <c r="H186" s="227">
        <v>1</v>
      </c>
      <c r="I186" s="228"/>
      <c r="J186" s="229">
        <f>ROUND(I186*H186,2)</f>
        <v>0</v>
      </c>
      <c r="K186" s="230"/>
      <c r="L186" s="231"/>
      <c r="M186" s="232" t="s">
        <v>1</v>
      </c>
      <c r="N186" s="233" t="s">
        <v>38</v>
      </c>
      <c r="O186" s="71"/>
      <c r="P186" s="197">
        <f>O186*H186</f>
        <v>0</v>
      </c>
      <c r="Q186" s="197">
        <v>0.00045</v>
      </c>
      <c r="R186" s="197">
        <f>Q186*H186</f>
        <v>0.00045</v>
      </c>
      <c r="S186" s="197">
        <v>0</v>
      </c>
      <c r="T186" s="19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199</v>
      </c>
      <c r="AT186" s="199" t="s">
        <v>196</v>
      </c>
      <c r="AU186" s="199" t="s">
        <v>130</v>
      </c>
      <c r="AY186" s="17" t="s">
        <v>122</v>
      </c>
      <c r="BE186" s="200">
        <f>IF(N186="základní",J186,0)</f>
        <v>0</v>
      </c>
      <c r="BF186" s="200">
        <f>IF(N186="snížená",J186,0)</f>
        <v>0</v>
      </c>
      <c r="BG186" s="200">
        <f>IF(N186="zákl. přenesená",J186,0)</f>
        <v>0</v>
      </c>
      <c r="BH186" s="200">
        <f>IF(N186="sníž. přenesená",J186,0)</f>
        <v>0</v>
      </c>
      <c r="BI186" s="200">
        <f>IF(N186="nulová",J186,0)</f>
        <v>0</v>
      </c>
      <c r="BJ186" s="17" t="s">
        <v>130</v>
      </c>
      <c r="BK186" s="200">
        <f>ROUND(I186*H186,2)</f>
        <v>0</v>
      </c>
      <c r="BL186" s="17" t="s">
        <v>174</v>
      </c>
      <c r="BM186" s="199" t="s">
        <v>361</v>
      </c>
    </row>
    <row r="187" spans="1:65" s="2" customFormat="1" ht="21.75" customHeight="1">
      <c r="A187" s="34"/>
      <c r="B187" s="35"/>
      <c r="C187" s="187" t="s">
        <v>257</v>
      </c>
      <c r="D187" s="187" t="s">
        <v>125</v>
      </c>
      <c r="E187" s="188" t="s">
        <v>362</v>
      </c>
      <c r="F187" s="189" t="s">
        <v>363</v>
      </c>
      <c r="G187" s="190" t="s">
        <v>128</v>
      </c>
      <c r="H187" s="191">
        <v>1</v>
      </c>
      <c r="I187" s="192"/>
      <c r="J187" s="193">
        <f>ROUND(I187*H187,2)</f>
        <v>0</v>
      </c>
      <c r="K187" s="194"/>
      <c r="L187" s="39"/>
      <c r="M187" s="195" t="s">
        <v>1</v>
      </c>
      <c r="N187" s="196" t="s">
        <v>38</v>
      </c>
      <c r="O187" s="71"/>
      <c r="P187" s="197">
        <f>O187*H187</f>
        <v>0</v>
      </c>
      <c r="Q187" s="197">
        <v>0</v>
      </c>
      <c r="R187" s="197">
        <f>Q187*H187</f>
        <v>0</v>
      </c>
      <c r="S187" s="197">
        <v>0.0003</v>
      </c>
      <c r="T187" s="198">
        <f>S187*H187</f>
        <v>0.0003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9" t="s">
        <v>174</v>
      </c>
      <c r="AT187" s="199" t="s">
        <v>125</v>
      </c>
      <c r="AU187" s="199" t="s">
        <v>130</v>
      </c>
      <c r="AY187" s="17" t="s">
        <v>122</v>
      </c>
      <c r="BE187" s="200">
        <f>IF(N187="základní",J187,0)</f>
        <v>0</v>
      </c>
      <c r="BF187" s="200">
        <f>IF(N187="snížená",J187,0)</f>
        <v>0</v>
      </c>
      <c r="BG187" s="200">
        <f>IF(N187="zákl. přenesená",J187,0)</f>
        <v>0</v>
      </c>
      <c r="BH187" s="200">
        <f>IF(N187="sníž. přenesená",J187,0)</f>
        <v>0</v>
      </c>
      <c r="BI187" s="200">
        <f>IF(N187="nulová",J187,0)</f>
        <v>0</v>
      </c>
      <c r="BJ187" s="17" t="s">
        <v>130</v>
      </c>
      <c r="BK187" s="200">
        <f>ROUND(I187*H187,2)</f>
        <v>0</v>
      </c>
      <c r="BL187" s="17" t="s">
        <v>174</v>
      </c>
      <c r="BM187" s="199" t="s">
        <v>364</v>
      </c>
    </row>
    <row r="188" spans="2:63" s="12" customFormat="1" ht="22.95" customHeight="1">
      <c r="B188" s="171"/>
      <c r="C188" s="172"/>
      <c r="D188" s="173" t="s">
        <v>71</v>
      </c>
      <c r="E188" s="185" t="s">
        <v>365</v>
      </c>
      <c r="F188" s="185" t="s">
        <v>366</v>
      </c>
      <c r="G188" s="172"/>
      <c r="H188" s="172"/>
      <c r="I188" s="175"/>
      <c r="J188" s="186">
        <f>BK188</f>
        <v>0</v>
      </c>
      <c r="K188" s="172"/>
      <c r="L188" s="177"/>
      <c r="M188" s="178"/>
      <c r="N188" s="179"/>
      <c r="O188" s="179"/>
      <c r="P188" s="180">
        <f>SUM(P189:P192)</f>
        <v>0</v>
      </c>
      <c r="Q188" s="179"/>
      <c r="R188" s="180">
        <f>SUM(R189:R192)</f>
        <v>0.0002</v>
      </c>
      <c r="S188" s="179"/>
      <c r="T188" s="181">
        <f>SUM(T189:T192)</f>
        <v>0</v>
      </c>
      <c r="AR188" s="182" t="s">
        <v>130</v>
      </c>
      <c r="AT188" s="183" t="s">
        <v>71</v>
      </c>
      <c r="AU188" s="183" t="s">
        <v>80</v>
      </c>
      <c r="AY188" s="182" t="s">
        <v>122</v>
      </c>
      <c r="BK188" s="184">
        <f>SUM(BK189:BK192)</f>
        <v>0</v>
      </c>
    </row>
    <row r="189" spans="1:65" s="2" customFormat="1" ht="16.5" customHeight="1">
      <c r="A189" s="34"/>
      <c r="B189" s="35"/>
      <c r="C189" s="187" t="s">
        <v>268</v>
      </c>
      <c r="D189" s="187" t="s">
        <v>125</v>
      </c>
      <c r="E189" s="188" t="s">
        <v>367</v>
      </c>
      <c r="F189" s="189" t="s">
        <v>368</v>
      </c>
      <c r="G189" s="190" t="s">
        <v>128</v>
      </c>
      <c r="H189" s="191">
        <v>1</v>
      </c>
      <c r="I189" s="192"/>
      <c r="J189" s="193">
        <f>ROUND(I189*H189,2)</f>
        <v>0</v>
      </c>
      <c r="K189" s="194"/>
      <c r="L189" s="39"/>
      <c r="M189" s="195" t="s">
        <v>1</v>
      </c>
      <c r="N189" s="196" t="s">
        <v>38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</v>
      </c>
      <c r="T189" s="198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174</v>
      </c>
      <c r="AT189" s="199" t="s">
        <v>125</v>
      </c>
      <c r="AU189" s="199" t="s">
        <v>130</v>
      </c>
      <c r="AY189" s="17" t="s">
        <v>122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130</v>
      </c>
      <c r="BK189" s="200">
        <f>ROUND(I189*H189,2)</f>
        <v>0</v>
      </c>
      <c r="BL189" s="17" t="s">
        <v>174</v>
      </c>
      <c r="BM189" s="199" t="s">
        <v>369</v>
      </c>
    </row>
    <row r="190" spans="2:51" s="13" customFormat="1" ht="12">
      <c r="B190" s="201"/>
      <c r="C190" s="202"/>
      <c r="D190" s="203" t="s">
        <v>132</v>
      </c>
      <c r="E190" s="204" t="s">
        <v>1</v>
      </c>
      <c r="F190" s="205" t="s">
        <v>212</v>
      </c>
      <c r="G190" s="202"/>
      <c r="H190" s="204" t="s">
        <v>1</v>
      </c>
      <c r="I190" s="206"/>
      <c r="J190" s="202"/>
      <c r="K190" s="202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132</v>
      </c>
      <c r="AU190" s="211" t="s">
        <v>130</v>
      </c>
      <c r="AV190" s="13" t="s">
        <v>80</v>
      </c>
      <c r="AW190" s="13" t="s">
        <v>30</v>
      </c>
      <c r="AX190" s="13" t="s">
        <v>72</v>
      </c>
      <c r="AY190" s="211" t="s">
        <v>122</v>
      </c>
    </row>
    <row r="191" spans="2:51" s="14" customFormat="1" ht="12">
      <c r="B191" s="212"/>
      <c r="C191" s="213"/>
      <c r="D191" s="203" t="s">
        <v>132</v>
      </c>
      <c r="E191" s="214" t="s">
        <v>1</v>
      </c>
      <c r="F191" s="215" t="s">
        <v>80</v>
      </c>
      <c r="G191" s="213"/>
      <c r="H191" s="216">
        <v>1</v>
      </c>
      <c r="I191" s="217"/>
      <c r="J191" s="213"/>
      <c r="K191" s="213"/>
      <c r="L191" s="218"/>
      <c r="M191" s="219"/>
      <c r="N191" s="220"/>
      <c r="O191" s="220"/>
      <c r="P191" s="220"/>
      <c r="Q191" s="220"/>
      <c r="R191" s="220"/>
      <c r="S191" s="220"/>
      <c r="T191" s="221"/>
      <c r="AT191" s="222" t="s">
        <v>132</v>
      </c>
      <c r="AU191" s="222" t="s">
        <v>130</v>
      </c>
      <c r="AV191" s="14" t="s">
        <v>130</v>
      </c>
      <c r="AW191" s="14" t="s">
        <v>30</v>
      </c>
      <c r="AX191" s="14" t="s">
        <v>80</v>
      </c>
      <c r="AY191" s="222" t="s">
        <v>122</v>
      </c>
    </row>
    <row r="192" spans="1:65" s="2" customFormat="1" ht="21.75" customHeight="1">
      <c r="A192" s="34"/>
      <c r="B192" s="35"/>
      <c r="C192" s="223" t="s">
        <v>275</v>
      </c>
      <c r="D192" s="223" t="s">
        <v>196</v>
      </c>
      <c r="E192" s="224" t="s">
        <v>370</v>
      </c>
      <c r="F192" s="225" t="s">
        <v>371</v>
      </c>
      <c r="G192" s="226" t="s">
        <v>128</v>
      </c>
      <c r="H192" s="227">
        <v>1</v>
      </c>
      <c r="I192" s="228"/>
      <c r="J192" s="229">
        <f>ROUND(I192*H192,2)</f>
        <v>0</v>
      </c>
      <c r="K192" s="230"/>
      <c r="L192" s="231"/>
      <c r="M192" s="232" t="s">
        <v>1</v>
      </c>
      <c r="N192" s="233" t="s">
        <v>38</v>
      </c>
      <c r="O192" s="71"/>
      <c r="P192" s="197">
        <f>O192*H192</f>
        <v>0</v>
      </c>
      <c r="Q192" s="197">
        <v>0.0002</v>
      </c>
      <c r="R192" s="197">
        <f>Q192*H192</f>
        <v>0.0002</v>
      </c>
      <c r="S192" s="197">
        <v>0</v>
      </c>
      <c r="T192" s="19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199</v>
      </c>
      <c r="AT192" s="199" t="s">
        <v>196</v>
      </c>
      <c r="AU192" s="199" t="s">
        <v>130</v>
      </c>
      <c r="AY192" s="17" t="s">
        <v>122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130</v>
      </c>
      <c r="BK192" s="200">
        <f>ROUND(I192*H192,2)</f>
        <v>0</v>
      </c>
      <c r="BL192" s="17" t="s">
        <v>174</v>
      </c>
      <c r="BM192" s="199" t="s">
        <v>372</v>
      </c>
    </row>
    <row r="193" spans="2:63" s="12" customFormat="1" ht="22.95" customHeight="1">
      <c r="B193" s="171"/>
      <c r="C193" s="172"/>
      <c r="D193" s="173" t="s">
        <v>71</v>
      </c>
      <c r="E193" s="185" t="s">
        <v>373</v>
      </c>
      <c r="F193" s="185" t="s">
        <v>374</v>
      </c>
      <c r="G193" s="172"/>
      <c r="H193" s="172"/>
      <c r="I193" s="175"/>
      <c r="J193" s="186">
        <f>BK193</f>
        <v>0</v>
      </c>
      <c r="K193" s="172"/>
      <c r="L193" s="177"/>
      <c r="M193" s="178"/>
      <c r="N193" s="179"/>
      <c r="O193" s="179"/>
      <c r="P193" s="180">
        <f>SUM(P194:P215)</f>
        <v>0</v>
      </c>
      <c r="Q193" s="179"/>
      <c r="R193" s="180">
        <f>SUM(R194:R215)</f>
        <v>0.019119999999999998</v>
      </c>
      <c r="S193" s="179"/>
      <c r="T193" s="181">
        <f>SUM(T194:T215)</f>
        <v>0.08750000000000001</v>
      </c>
      <c r="AR193" s="182" t="s">
        <v>130</v>
      </c>
      <c r="AT193" s="183" t="s">
        <v>71</v>
      </c>
      <c r="AU193" s="183" t="s">
        <v>80</v>
      </c>
      <c r="AY193" s="182" t="s">
        <v>122</v>
      </c>
      <c r="BK193" s="184">
        <f>SUM(BK194:BK215)</f>
        <v>0</v>
      </c>
    </row>
    <row r="194" spans="1:65" s="2" customFormat="1" ht="24.15" customHeight="1">
      <c r="A194" s="34"/>
      <c r="B194" s="35"/>
      <c r="C194" s="187" t="s">
        <v>280</v>
      </c>
      <c r="D194" s="187" t="s">
        <v>125</v>
      </c>
      <c r="E194" s="188" t="s">
        <v>375</v>
      </c>
      <c r="F194" s="189" t="s">
        <v>376</v>
      </c>
      <c r="G194" s="190" t="s">
        <v>128</v>
      </c>
      <c r="H194" s="191">
        <v>2</v>
      </c>
      <c r="I194" s="192"/>
      <c r="J194" s="193">
        <f>ROUND(I194*H194,2)</f>
        <v>0</v>
      </c>
      <c r="K194" s="194"/>
      <c r="L194" s="39"/>
      <c r="M194" s="195" t="s">
        <v>1</v>
      </c>
      <c r="N194" s="196" t="s">
        <v>38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0.01965</v>
      </c>
      <c r="T194" s="198">
        <f>S194*H194</f>
        <v>0.0393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174</v>
      </c>
      <c r="AT194" s="199" t="s">
        <v>125</v>
      </c>
      <c r="AU194" s="199" t="s">
        <v>130</v>
      </c>
      <c r="AY194" s="17" t="s">
        <v>122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130</v>
      </c>
      <c r="BK194" s="200">
        <f>ROUND(I194*H194,2)</f>
        <v>0</v>
      </c>
      <c r="BL194" s="17" t="s">
        <v>174</v>
      </c>
      <c r="BM194" s="199" t="s">
        <v>377</v>
      </c>
    </row>
    <row r="195" spans="2:51" s="13" customFormat="1" ht="12">
      <c r="B195" s="201"/>
      <c r="C195" s="202"/>
      <c r="D195" s="203" t="s">
        <v>132</v>
      </c>
      <c r="E195" s="204" t="s">
        <v>1</v>
      </c>
      <c r="F195" s="205" t="s">
        <v>378</v>
      </c>
      <c r="G195" s="202"/>
      <c r="H195" s="204" t="s">
        <v>1</v>
      </c>
      <c r="I195" s="206"/>
      <c r="J195" s="202"/>
      <c r="K195" s="202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132</v>
      </c>
      <c r="AU195" s="211" t="s">
        <v>130</v>
      </c>
      <c r="AV195" s="13" t="s">
        <v>80</v>
      </c>
      <c r="AW195" s="13" t="s">
        <v>30</v>
      </c>
      <c r="AX195" s="13" t="s">
        <v>72</v>
      </c>
      <c r="AY195" s="211" t="s">
        <v>122</v>
      </c>
    </row>
    <row r="196" spans="2:51" s="14" customFormat="1" ht="12">
      <c r="B196" s="212"/>
      <c r="C196" s="213"/>
      <c r="D196" s="203" t="s">
        <v>132</v>
      </c>
      <c r="E196" s="214" t="s">
        <v>1</v>
      </c>
      <c r="F196" s="215" t="s">
        <v>311</v>
      </c>
      <c r="G196" s="213"/>
      <c r="H196" s="216">
        <v>2</v>
      </c>
      <c r="I196" s="217"/>
      <c r="J196" s="213"/>
      <c r="K196" s="213"/>
      <c r="L196" s="218"/>
      <c r="M196" s="219"/>
      <c r="N196" s="220"/>
      <c r="O196" s="220"/>
      <c r="P196" s="220"/>
      <c r="Q196" s="220"/>
      <c r="R196" s="220"/>
      <c r="S196" s="220"/>
      <c r="T196" s="221"/>
      <c r="AT196" s="222" t="s">
        <v>132</v>
      </c>
      <c r="AU196" s="222" t="s">
        <v>130</v>
      </c>
      <c r="AV196" s="14" t="s">
        <v>130</v>
      </c>
      <c r="AW196" s="14" t="s">
        <v>30</v>
      </c>
      <c r="AX196" s="14" t="s">
        <v>80</v>
      </c>
      <c r="AY196" s="222" t="s">
        <v>122</v>
      </c>
    </row>
    <row r="197" spans="1:65" s="2" customFormat="1" ht="24.15" customHeight="1">
      <c r="A197" s="34"/>
      <c r="B197" s="35"/>
      <c r="C197" s="187" t="s">
        <v>284</v>
      </c>
      <c r="D197" s="187" t="s">
        <v>125</v>
      </c>
      <c r="E197" s="188" t="s">
        <v>379</v>
      </c>
      <c r="F197" s="189" t="s">
        <v>380</v>
      </c>
      <c r="G197" s="190" t="s">
        <v>128</v>
      </c>
      <c r="H197" s="191">
        <v>1</v>
      </c>
      <c r="I197" s="192"/>
      <c r="J197" s="193">
        <f>ROUND(I197*H197,2)</f>
        <v>0</v>
      </c>
      <c r="K197" s="194"/>
      <c r="L197" s="39"/>
      <c r="M197" s="195" t="s">
        <v>1</v>
      </c>
      <c r="N197" s="196" t="s">
        <v>38</v>
      </c>
      <c r="O197" s="71"/>
      <c r="P197" s="197">
        <f>O197*H197</f>
        <v>0</v>
      </c>
      <c r="Q197" s="197">
        <v>0</v>
      </c>
      <c r="R197" s="197">
        <f>Q197*H197</f>
        <v>0</v>
      </c>
      <c r="S197" s="197">
        <v>0</v>
      </c>
      <c r="T197" s="19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174</v>
      </c>
      <c r="AT197" s="199" t="s">
        <v>125</v>
      </c>
      <c r="AU197" s="199" t="s">
        <v>130</v>
      </c>
      <c r="AY197" s="17" t="s">
        <v>122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7" t="s">
        <v>130</v>
      </c>
      <c r="BK197" s="200">
        <f>ROUND(I197*H197,2)</f>
        <v>0</v>
      </c>
      <c r="BL197" s="17" t="s">
        <v>174</v>
      </c>
      <c r="BM197" s="199" t="s">
        <v>381</v>
      </c>
    </row>
    <row r="198" spans="2:51" s="13" customFormat="1" ht="12">
      <c r="B198" s="201"/>
      <c r="C198" s="202"/>
      <c r="D198" s="203" t="s">
        <v>132</v>
      </c>
      <c r="E198" s="204" t="s">
        <v>1</v>
      </c>
      <c r="F198" s="205" t="s">
        <v>212</v>
      </c>
      <c r="G198" s="202"/>
      <c r="H198" s="204" t="s">
        <v>1</v>
      </c>
      <c r="I198" s="206"/>
      <c r="J198" s="202"/>
      <c r="K198" s="202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132</v>
      </c>
      <c r="AU198" s="211" t="s">
        <v>130</v>
      </c>
      <c r="AV198" s="13" t="s">
        <v>80</v>
      </c>
      <c r="AW198" s="13" t="s">
        <v>30</v>
      </c>
      <c r="AX198" s="13" t="s">
        <v>72</v>
      </c>
      <c r="AY198" s="211" t="s">
        <v>122</v>
      </c>
    </row>
    <row r="199" spans="2:51" s="14" customFormat="1" ht="12">
      <c r="B199" s="212"/>
      <c r="C199" s="213"/>
      <c r="D199" s="203" t="s">
        <v>132</v>
      </c>
      <c r="E199" s="214" t="s">
        <v>1</v>
      </c>
      <c r="F199" s="215" t="s">
        <v>80</v>
      </c>
      <c r="G199" s="213"/>
      <c r="H199" s="216">
        <v>1</v>
      </c>
      <c r="I199" s="217"/>
      <c r="J199" s="213"/>
      <c r="K199" s="213"/>
      <c r="L199" s="218"/>
      <c r="M199" s="219"/>
      <c r="N199" s="220"/>
      <c r="O199" s="220"/>
      <c r="P199" s="220"/>
      <c r="Q199" s="220"/>
      <c r="R199" s="220"/>
      <c r="S199" s="220"/>
      <c r="T199" s="221"/>
      <c r="AT199" s="222" t="s">
        <v>132</v>
      </c>
      <c r="AU199" s="222" t="s">
        <v>130</v>
      </c>
      <c r="AV199" s="14" t="s">
        <v>130</v>
      </c>
      <c r="AW199" s="14" t="s">
        <v>30</v>
      </c>
      <c r="AX199" s="14" t="s">
        <v>80</v>
      </c>
      <c r="AY199" s="222" t="s">
        <v>122</v>
      </c>
    </row>
    <row r="200" spans="1:65" s="2" customFormat="1" ht="24.15" customHeight="1">
      <c r="A200" s="34"/>
      <c r="B200" s="35"/>
      <c r="C200" s="223" t="s">
        <v>382</v>
      </c>
      <c r="D200" s="223" t="s">
        <v>196</v>
      </c>
      <c r="E200" s="224" t="s">
        <v>383</v>
      </c>
      <c r="F200" s="225" t="s">
        <v>384</v>
      </c>
      <c r="G200" s="226" t="s">
        <v>128</v>
      </c>
      <c r="H200" s="227">
        <v>1</v>
      </c>
      <c r="I200" s="228"/>
      <c r="J200" s="229">
        <f>ROUND(I200*H200,2)</f>
        <v>0</v>
      </c>
      <c r="K200" s="230"/>
      <c r="L200" s="231"/>
      <c r="M200" s="232" t="s">
        <v>1</v>
      </c>
      <c r="N200" s="233" t="s">
        <v>38</v>
      </c>
      <c r="O200" s="71"/>
      <c r="P200" s="197">
        <f>O200*H200</f>
        <v>0</v>
      </c>
      <c r="Q200" s="197">
        <v>0.019</v>
      </c>
      <c r="R200" s="197">
        <f>Q200*H200</f>
        <v>0.019</v>
      </c>
      <c r="S200" s="197">
        <v>0</v>
      </c>
      <c r="T200" s="198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199</v>
      </c>
      <c r="AT200" s="199" t="s">
        <v>196</v>
      </c>
      <c r="AU200" s="199" t="s">
        <v>130</v>
      </c>
      <c r="AY200" s="17" t="s">
        <v>122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7" t="s">
        <v>130</v>
      </c>
      <c r="BK200" s="200">
        <f>ROUND(I200*H200,2)</f>
        <v>0</v>
      </c>
      <c r="BL200" s="17" t="s">
        <v>174</v>
      </c>
      <c r="BM200" s="199" t="s">
        <v>385</v>
      </c>
    </row>
    <row r="201" spans="1:65" s="2" customFormat="1" ht="16.5" customHeight="1">
      <c r="A201" s="34"/>
      <c r="B201" s="35"/>
      <c r="C201" s="187" t="s">
        <v>199</v>
      </c>
      <c r="D201" s="187" t="s">
        <v>125</v>
      </c>
      <c r="E201" s="188" t="s">
        <v>386</v>
      </c>
      <c r="F201" s="189" t="s">
        <v>387</v>
      </c>
      <c r="G201" s="190" t="s">
        <v>128</v>
      </c>
      <c r="H201" s="191">
        <v>1</v>
      </c>
      <c r="I201" s="192"/>
      <c r="J201" s="193">
        <f>ROUND(I201*H201,2)</f>
        <v>0</v>
      </c>
      <c r="K201" s="194"/>
      <c r="L201" s="39"/>
      <c r="M201" s="195" t="s">
        <v>1</v>
      </c>
      <c r="N201" s="196" t="s">
        <v>38</v>
      </c>
      <c r="O201" s="71"/>
      <c r="P201" s="197">
        <f>O201*H201</f>
        <v>0</v>
      </c>
      <c r="Q201" s="197">
        <v>0</v>
      </c>
      <c r="R201" s="197">
        <f>Q201*H201</f>
        <v>0</v>
      </c>
      <c r="S201" s="197">
        <v>0</v>
      </c>
      <c r="T201" s="198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174</v>
      </c>
      <c r="AT201" s="199" t="s">
        <v>125</v>
      </c>
      <c r="AU201" s="199" t="s">
        <v>130</v>
      </c>
      <c r="AY201" s="17" t="s">
        <v>122</v>
      </c>
      <c r="BE201" s="200">
        <f>IF(N201="základní",J201,0)</f>
        <v>0</v>
      </c>
      <c r="BF201" s="200">
        <f>IF(N201="snížená",J201,0)</f>
        <v>0</v>
      </c>
      <c r="BG201" s="200">
        <f>IF(N201="zákl. přenesená",J201,0)</f>
        <v>0</v>
      </c>
      <c r="BH201" s="200">
        <f>IF(N201="sníž. přenesená",J201,0)</f>
        <v>0</v>
      </c>
      <c r="BI201" s="200">
        <f>IF(N201="nulová",J201,0)</f>
        <v>0</v>
      </c>
      <c r="BJ201" s="17" t="s">
        <v>130</v>
      </c>
      <c r="BK201" s="200">
        <f>ROUND(I201*H201,2)</f>
        <v>0</v>
      </c>
      <c r="BL201" s="17" t="s">
        <v>174</v>
      </c>
      <c r="BM201" s="199" t="s">
        <v>388</v>
      </c>
    </row>
    <row r="202" spans="2:51" s="13" customFormat="1" ht="12">
      <c r="B202" s="201"/>
      <c r="C202" s="202"/>
      <c r="D202" s="203" t="s">
        <v>132</v>
      </c>
      <c r="E202" s="204" t="s">
        <v>1</v>
      </c>
      <c r="F202" s="205" t="s">
        <v>389</v>
      </c>
      <c r="G202" s="202"/>
      <c r="H202" s="204" t="s">
        <v>1</v>
      </c>
      <c r="I202" s="206"/>
      <c r="J202" s="202"/>
      <c r="K202" s="202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132</v>
      </c>
      <c r="AU202" s="211" t="s">
        <v>130</v>
      </c>
      <c r="AV202" s="13" t="s">
        <v>80</v>
      </c>
      <c r="AW202" s="13" t="s">
        <v>30</v>
      </c>
      <c r="AX202" s="13" t="s">
        <v>72</v>
      </c>
      <c r="AY202" s="211" t="s">
        <v>122</v>
      </c>
    </row>
    <row r="203" spans="2:51" s="14" customFormat="1" ht="12">
      <c r="B203" s="212"/>
      <c r="C203" s="213"/>
      <c r="D203" s="203" t="s">
        <v>132</v>
      </c>
      <c r="E203" s="214" t="s">
        <v>1</v>
      </c>
      <c r="F203" s="215" t="s">
        <v>80</v>
      </c>
      <c r="G203" s="213"/>
      <c r="H203" s="216">
        <v>1</v>
      </c>
      <c r="I203" s="217"/>
      <c r="J203" s="213"/>
      <c r="K203" s="213"/>
      <c r="L203" s="218"/>
      <c r="M203" s="219"/>
      <c r="N203" s="220"/>
      <c r="O203" s="220"/>
      <c r="P203" s="220"/>
      <c r="Q203" s="220"/>
      <c r="R203" s="220"/>
      <c r="S203" s="220"/>
      <c r="T203" s="221"/>
      <c r="AT203" s="222" t="s">
        <v>132</v>
      </c>
      <c r="AU203" s="222" t="s">
        <v>130</v>
      </c>
      <c r="AV203" s="14" t="s">
        <v>130</v>
      </c>
      <c r="AW203" s="14" t="s">
        <v>30</v>
      </c>
      <c r="AX203" s="14" t="s">
        <v>80</v>
      </c>
      <c r="AY203" s="222" t="s">
        <v>122</v>
      </c>
    </row>
    <row r="204" spans="1:65" s="2" customFormat="1" ht="21.75" customHeight="1">
      <c r="A204" s="34"/>
      <c r="B204" s="35"/>
      <c r="C204" s="223" t="s">
        <v>390</v>
      </c>
      <c r="D204" s="223" t="s">
        <v>196</v>
      </c>
      <c r="E204" s="224" t="s">
        <v>391</v>
      </c>
      <c r="F204" s="225" t="s">
        <v>392</v>
      </c>
      <c r="G204" s="226" t="s">
        <v>128</v>
      </c>
      <c r="H204" s="227">
        <v>1</v>
      </c>
      <c r="I204" s="228"/>
      <c r="J204" s="229">
        <f>ROUND(I204*H204,2)</f>
        <v>0</v>
      </c>
      <c r="K204" s="230"/>
      <c r="L204" s="231"/>
      <c r="M204" s="232" t="s">
        <v>1</v>
      </c>
      <c r="N204" s="233" t="s">
        <v>38</v>
      </c>
      <c r="O204" s="71"/>
      <c r="P204" s="197">
        <f>O204*H204</f>
        <v>0</v>
      </c>
      <c r="Q204" s="197">
        <v>0.00012</v>
      </c>
      <c r="R204" s="197">
        <f>Q204*H204</f>
        <v>0.00012</v>
      </c>
      <c r="S204" s="197">
        <v>0</v>
      </c>
      <c r="T204" s="198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199</v>
      </c>
      <c r="AT204" s="199" t="s">
        <v>196</v>
      </c>
      <c r="AU204" s="199" t="s">
        <v>130</v>
      </c>
      <c r="AY204" s="17" t="s">
        <v>122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17" t="s">
        <v>130</v>
      </c>
      <c r="BK204" s="200">
        <f>ROUND(I204*H204,2)</f>
        <v>0</v>
      </c>
      <c r="BL204" s="17" t="s">
        <v>174</v>
      </c>
      <c r="BM204" s="199" t="s">
        <v>393</v>
      </c>
    </row>
    <row r="205" spans="1:65" s="2" customFormat="1" ht="16.5" customHeight="1">
      <c r="A205" s="34"/>
      <c r="B205" s="35"/>
      <c r="C205" s="187" t="s">
        <v>394</v>
      </c>
      <c r="D205" s="187" t="s">
        <v>125</v>
      </c>
      <c r="E205" s="188" t="s">
        <v>395</v>
      </c>
      <c r="F205" s="189" t="s">
        <v>396</v>
      </c>
      <c r="G205" s="190" t="s">
        <v>128</v>
      </c>
      <c r="H205" s="191">
        <v>1</v>
      </c>
      <c r="I205" s="192"/>
      <c r="J205" s="193">
        <f>ROUND(I205*H205,2)</f>
        <v>0</v>
      </c>
      <c r="K205" s="194"/>
      <c r="L205" s="39"/>
      <c r="M205" s="195" t="s">
        <v>1</v>
      </c>
      <c r="N205" s="196" t="s">
        <v>38</v>
      </c>
      <c r="O205" s="71"/>
      <c r="P205" s="197">
        <f>O205*H205</f>
        <v>0</v>
      </c>
      <c r="Q205" s="197">
        <v>0</v>
      </c>
      <c r="R205" s="197">
        <f>Q205*H205</f>
        <v>0</v>
      </c>
      <c r="S205" s="197">
        <v>0.0001</v>
      </c>
      <c r="T205" s="198">
        <f>S205*H205</f>
        <v>0.0001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174</v>
      </c>
      <c r="AT205" s="199" t="s">
        <v>125</v>
      </c>
      <c r="AU205" s="199" t="s">
        <v>130</v>
      </c>
      <c r="AY205" s="17" t="s">
        <v>122</v>
      </c>
      <c r="BE205" s="200">
        <f>IF(N205="základní",J205,0)</f>
        <v>0</v>
      </c>
      <c r="BF205" s="200">
        <f>IF(N205="snížená",J205,0)</f>
        <v>0</v>
      </c>
      <c r="BG205" s="200">
        <f>IF(N205="zákl. přenesená",J205,0)</f>
        <v>0</v>
      </c>
      <c r="BH205" s="200">
        <f>IF(N205="sníž. přenesená",J205,0)</f>
        <v>0</v>
      </c>
      <c r="BI205" s="200">
        <f>IF(N205="nulová",J205,0)</f>
        <v>0</v>
      </c>
      <c r="BJ205" s="17" t="s">
        <v>130</v>
      </c>
      <c r="BK205" s="200">
        <f>ROUND(I205*H205,2)</f>
        <v>0</v>
      </c>
      <c r="BL205" s="17" t="s">
        <v>174</v>
      </c>
      <c r="BM205" s="199" t="s">
        <v>397</v>
      </c>
    </row>
    <row r="206" spans="2:51" s="13" customFormat="1" ht="12">
      <c r="B206" s="201"/>
      <c r="C206" s="202"/>
      <c r="D206" s="203" t="s">
        <v>132</v>
      </c>
      <c r="E206" s="204" t="s">
        <v>1</v>
      </c>
      <c r="F206" s="205" t="s">
        <v>212</v>
      </c>
      <c r="G206" s="202"/>
      <c r="H206" s="204" t="s">
        <v>1</v>
      </c>
      <c r="I206" s="206"/>
      <c r="J206" s="202"/>
      <c r="K206" s="202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132</v>
      </c>
      <c r="AU206" s="211" t="s">
        <v>130</v>
      </c>
      <c r="AV206" s="13" t="s">
        <v>80</v>
      </c>
      <c r="AW206" s="13" t="s">
        <v>30</v>
      </c>
      <c r="AX206" s="13" t="s">
        <v>72</v>
      </c>
      <c r="AY206" s="211" t="s">
        <v>122</v>
      </c>
    </row>
    <row r="207" spans="2:51" s="14" customFormat="1" ht="12">
      <c r="B207" s="212"/>
      <c r="C207" s="213"/>
      <c r="D207" s="203" t="s">
        <v>132</v>
      </c>
      <c r="E207" s="214" t="s">
        <v>1</v>
      </c>
      <c r="F207" s="215" t="s">
        <v>80</v>
      </c>
      <c r="G207" s="213"/>
      <c r="H207" s="216">
        <v>1</v>
      </c>
      <c r="I207" s="217"/>
      <c r="J207" s="213"/>
      <c r="K207" s="213"/>
      <c r="L207" s="218"/>
      <c r="M207" s="219"/>
      <c r="N207" s="220"/>
      <c r="O207" s="220"/>
      <c r="P207" s="220"/>
      <c r="Q207" s="220"/>
      <c r="R207" s="220"/>
      <c r="S207" s="220"/>
      <c r="T207" s="221"/>
      <c r="AT207" s="222" t="s">
        <v>132</v>
      </c>
      <c r="AU207" s="222" t="s">
        <v>130</v>
      </c>
      <c r="AV207" s="14" t="s">
        <v>130</v>
      </c>
      <c r="AW207" s="14" t="s">
        <v>30</v>
      </c>
      <c r="AX207" s="14" t="s">
        <v>80</v>
      </c>
      <c r="AY207" s="222" t="s">
        <v>122</v>
      </c>
    </row>
    <row r="208" spans="1:65" s="2" customFormat="1" ht="16.5" customHeight="1">
      <c r="A208" s="34"/>
      <c r="B208" s="35"/>
      <c r="C208" s="187" t="s">
        <v>398</v>
      </c>
      <c r="D208" s="187" t="s">
        <v>125</v>
      </c>
      <c r="E208" s="188" t="s">
        <v>399</v>
      </c>
      <c r="F208" s="189" t="s">
        <v>400</v>
      </c>
      <c r="G208" s="190" t="s">
        <v>128</v>
      </c>
      <c r="H208" s="191">
        <v>1</v>
      </c>
      <c r="I208" s="192"/>
      <c r="J208" s="193">
        <f>ROUND(I208*H208,2)</f>
        <v>0</v>
      </c>
      <c r="K208" s="194"/>
      <c r="L208" s="39"/>
      <c r="M208" s="195" t="s">
        <v>1</v>
      </c>
      <c r="N208" s="196" t="s">
        <v>38</v>
      </c>
      <c r="O208" s="71"/>
      <c r="P208" s="197">
        <f>O208*H208</f>
        <v>0</v>
      </c>
      <c r="Q208" s="197">
        <v>0</v>
      </c>
      <c r="R208" s="197">
        <f>Q208*H208</f>
        <v>0</v>
      </c>
      <c r="S208" s="197">
        <v>0.0001</v>
      </c>
      <c r="T208" s="198">
        <f>S208*H208</f>
        <v>0.0001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174</v>
      </c>
      <c r="AT208" s="199" t="s">
        <v>125</v>
      </c>
      <c r="AU208" s="199" t="s">
        <v>130</v>
      </c>
      <c r="AY208" s="17" t="s">
        <v>122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130</v>
      </c>
      <c r="BK208" s="200">
        <f>ROUND(I208*H208,2)</f>
        <v>0</v>
      </c>
      <c r="BL208" s="17" t="s">
        <v>174</v>
      </c>
      <c r="BM208" s="199" t="s">
        <v>401</v>
      </c>
    </row>
    <row r="209" spans="1:65" s="2" customFormat="1" ht="24.15" customHeight="1">
      <c r="A209" s="34"/>
      <c r="B209" s="35"/>
      <c r="C209" s="187" t="s">
        <v>402</v>
      </c>
      <c r="D209" s="187" t="s">
        <v>125</v>
      </c>
      <c r="E209" s="188" t="s">
        <v>403</v>
      </c>
      <c r="F209" s="189" t="s">
        <v>404</v>
      </c>
      <c r="G209" s="190" t="s">
        <v>128</v>
      </c>
      <c r="H209" s="191">
        <v>2</v>
      </c>
      <c r="I209" s="192"/>
      <c r="J209" s="193">
        <f>ROUND(I209*H209,2)</f>
        <v>0</v>
      </c>
      <c r="K209" s="194"/>
      <c r="L209" s="39"/>
      <c r="M209" s="195" t="s">
        <v>1</v>
      </c>
      <c r="N209" s="196" t="s">
        <v>38</v>
      </c>
      <c r="O209" s="71"/>
      <c r="P209" s="197">
        <f>O209*H209</f>
        <v>0</v>
      </c>
      <c r="Q209" s="197">
        <v>0</v>
      </c>
      <c r="R209" s="197">
        <f>Q209*H209</f>
        <v>0</v>
      </c>
      <c r="S209" s="197">
        <v>0.024</v>
      </c>
      <c r="T209" s="198">
        <f>S209*H209</f>
        <v>0.048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129</v>
      </c>
      <c r="AT209" s="199" t="s">
        <v>125</v>
      </c>
      <c r="AU209" s="199" t="s">
        <v>130</v>
      </c>
      <c r="AY209" s="17" t="s">
        <v>122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130</v>
      </c>
      <c r="BK209" s="200">
        <f>ROUND(I209*H209,2)</f>
        <v>0</v>
      </c>
      <c r="BL209" s="17" t="s">
        <v>129</v>
      </c>
      <c r="BM209" s="199" t="s">
        <v>405</v>
      </c>
    </row>
    <row r="210" spans="2:51" s="14" customFormat="1" ht="12">
      <c r="B210" s="212"/>
      <c r="C210" s="213"/>
      <c r="D210" s="203" t="s">
        <v>132</v>
      </c>
      <c r="E210" s="214" t="s">
        <v>1</v>
      </c>
      <c r="F210" s="215" t="s">
        <v>406</v>
      </c>
      <c r="G210" s="213"/>
      <c r="H210" s="216">
        <v>2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132</v>
      </c>
      <c r="AU210" s="222" t="s">
        <v>130</v>
      </c>
      <c r="AV210" s="14" t="s">
        <v>130</v>
      </c>
      <c r="AW210" s="14" t="s">
        <v>30</v>
      </c>
      <c r="AX210" s="14" t="s">
        <v>80</v>
      </c>
      <c r="AY210" s="222" t="s">
        <v>122</v>
      </c>
    </row>
    <row r="211" spans="1:65" s="2" customFormat="1" ht="24.15" customHeight="1">
      <c r="A211" s="34"/>
      <c r="B211" s="35"/>
      <c r="C211" s="187" t="s">
        <v>407</v>
      </c>
      <c r="D211" s="187" t="s">
        <v>125</v>
      </c>
      <c r="E211" s="188" t="s">
        <v>408</v>
      </c>
      <c r="F211" s="189" t="s">
        <v>409</v>
      </c>
      <c r="G211" s="190" t="s">
        <v>128</v>
      </c>
      <c r="H211" s="191">
        <v>4</v>
      </c>
      <c r="I211" s="192"/>
      <c r="J211" s="193">
        <f>ROUND(I211*H211,2)</f>
        <v>0</v>
      </c>
      <c r="K211" s="194"/>
      <c r="L211" s="39"/>
      <c r="M211" s="195" t="s">
        <v>1</v>
      </c>
      <c r="N211" s="196" t="s">
        <v>38</v>
      </c>
      <c r="O211" s="71"/>
      <c r="P211" s="197">
        <f>O211*H211</f>
        <v>0</v>
      </c>
      <c r="Q211" s="197">
        <v>0</v>
      </c>
      <c r="R211" s="197">
        <f>Q211*H211</f>
        <v>0</v>
      </c>
      <c r="S211" s="197">
        <v>0</v>
      </c>
      <c r="T211" s="198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9" t="s">
        <v>174</v>
      </c>
      <c r="AT211" s="199" t="s">
        <v>125</v>
      </c>
      <c r="AU211" s="199" t="s">
        <v>130</v>
      </c>
      <c r="AY211" s="17" t="s">
        <v>122</v>
      </c>
      <c r="BE211" s="200">
        <f>IF(N211="základní",J211,0)</f>
        <v>0</v>
      </c>
      <c r="BF211" s="200">
        <f>IF(N211="snížená",J211,0)</f>
        <v>0</v>
      </c>
      <c r="BG211" s="200">
        <f>IF(N211="zákl. přenesená",J211,0)</f>
        <v>0</v>
      </c>
      <c r="BH211" s="200">
        <f>IF(N211="sníž. přenesená",J211,0)</f>
        <v>0</v>
      </c>
      <c r="BI211" s="200">
        <f>IF(N211="nulová",J211,0)</f>
        <v>0</v>
      </c>
      <c r="BJ211" s="17" t="s">
        <v>130</v>
      </c>
      <c r="BK211" s="200">
        <f>ROUND(I211*H211,2)</f>
        <v>0</v>
      </c>
      <c r="BL211" s="17" t="s">
        <v>174</v>
      </c>
      <c r="BM211" s="199" t="s">
        <v>410</v>
      </c>
    </row>
    <row r="212" spans="2:51" s="13" customFormat="1" ht="12">
      <c r="B212" s="201"/>
      <c r="C212" s="202"/>
      <c r="D212" s="203" t="s">
        <v>132</v>
      </c>
      <c r="E212" s="204" t="s">
        <v>1</v>
      </c>
      <c r="F212" s="205" t="s">
        <v>214</v>
      </c>
      <c r="G212" s="202"/>
      <c r="H212" s="204" t="s">
        <v>1</v>
      </c>
      <c r="I212" s="206"/>
      <c r="J212" s="202"/>
      <c r="K212" s="202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132</v>
      </c>
      <c r="AU212" s="211" t="s">
        <v>130</v>
      </c>
      <c r="AV212" s="13" t="s">
        <v>80</v>
      </c>
      <c r="AW212" s="13" t="s">
        <v>30</v>
      </c>
      <c r="AX212" s="13" t="s">
        <v>72</v>
      </c>
      <c r="AY212" s="211" t="s">
        <v>122</v>
      </c>
    </row>
    <row r="213" spans="2:51" s="14" customFormat="1" ht="12">
      <c r="B213" s="212"/>
      <c r="C213" s="213"/>
      <c r="D213" s="203" t="s">
        <v>132</v>
      </c>
      <c r="E213" s="214" t="s">
        <v>1</v>
      </c>
      <c r="F213" s="215" t="s">
        <v>411</v>
      </c>
      <c r="G213" s="213"/>
      <c r="H213" s="216">
        <v>4</v>
      </c>
      <c r="I213" s="217"/>
      <c r="J213" s="213"/>
      <c r="K213" s="213"/>
      <c r="L213" s="218"/>
      <c r="M213" s="219"/>
      <c r="N213" s="220"/>
      <c r="O213" s="220"/>
      <c r="P213" s="220"/>
      <c r="Q213" s="220"/>
      <c r="R213" s="220"/>
      <c r="S213" s="220"/>
      <c r="T213" s="221"/>
      <c r="AT213" s="222" t="s">
        <v>132</v>
      </c>
      <c r="AU213" s="222" t="s">
        <v>130</v>
      </c>
      <c r="AV213" s="14" t="s">
        <v>130</v>
      </c>
      <c r="AW213" s="14" t="s">
        <v>30</v>
      </c>
      <c r="AX213" s="14" t="s">
        <v>80</v>
      </c>
      <c r="AY213" s="222" t="s">
        <v>122</v>
      </c>
    </row>
    <row r="214" spans="1:65" s="2" customFormat="1" ht="24.15" customHeight="1">
      <c r="A214" s="34"/>
      <c r="B214" s="35"/>
      <c r="C214" s="187" t="s">
        <v>412</v>
      </c>
      <c r="D214" s="187" t="s">
        <v>125</v>
      </c>
      <c r="E214" s="188" t="s">
        <v>413</v>
      </c>
      <c r="F214" s="189" t="s">
        <v>414</v>
      </c>
      <c r="G214" s="190" t="s">
        <v>139</v>
      </c>
      <c r="H214" s="191">
        <v>0.019</v>
      </c>
      <c r="I214" s="192"/>
      <c r="J214" s="193">
        <f>ROUND(I214*H214,2)</f>
        <v>0</v>
      </c>
      <c r="K214" s="194"/>
      <c r="L214" s="39"/>
      <c r="M214" s="195" t="s">
        <v>1</v>
      </c>
      <c r="N214" s="196" t="s">
        <v>38</v>
      </c>
      <c r="O214" s="71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174</v>
      </c>
      <c r="AT214" s="199" t="s">
        <v>125</v>
      </c>
      <c r="AU214" s="199" t="s">
        <v>130</v>
      </c>
      <c r="AY214" s="17" t="s">
        <v>122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130</v>
      </c>
      <c r="BK214" s="200">
        <f>ROUND(I214*H214,2)</f>
        <v>0</v>
      </c>
      <c r="BL214" s="17" t="s">
        <v>174</v>
      </c>
      <c r="BM214" s="199" t="s">
        <v>415</v>
      </c>
    </row>
    <row r="215" spans="1:65" s="2" customFormat="1" ht="24.15" customHeight="1">
      <c r="A215" s="34"/>
      <c r="B215" s="35"/>
      <c r="C215" s="187" t="s">
        <v>416</v>
      </c>
      <c r="D215" s="187" t="s">
        <v>125</v>
      </c>
      <c r="E215" s="188" t="s">
        <v>417</v>
      </c>
      <c r="F215" s="189" t="s">
        <v>418</v>
      </c>
      <c r="G215" s="190" t="s">
        <v>139</v>
      </c>
      <c r="H215" s="191">
        <v>0.019</v>
      </c>
      <c r="I215" s="192"/>
      <c r="J215" s="193">
        <f>ROUND(I215*H215,2)</f>
        <v>0</v>
      </c>
      <c r="K215" s="194"/>
      <c r="L215" s="39"/>
      <c r="M215" s="195" t="s">
        <v>1</v>
      </c>
      <c r="N215" s="196" t="s">
        <v>38</v>
      </c>
      <c r="O215" s="71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174</v>
      </c>
      <c r="AT215" s="199" t="s">
        <v>125</v>
      </c>
      <c r="AU215" s="199" t="s">
        <v>130</v>
      </c>
      <c r="AY215" s="17" t="s">
        <v>122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130</v>
      </c>
      <c r="BK215" s="200">
        <f>ROUND(I215*H215,2)</f>
        <v>0</v>
      </c>
      <c r="BL215" s="17" t="s">
        <v>174</v>
      </c>
      <c r="BM215" s="199" t="s">
        <v>419</v>
      </c>
    </row>
    <row r="216" spans="2:63" s="12" customFormat="1" ht="22.95" customHeight="1">
      <c r="B216" s="171"/>
      <c r="C216" s="172"/>
      <c r="D216" s="173" t="s">
        <v>71</v>
      </c>
      <c r="E216" s="185" t="s">
        <v>201</v>
      </c>
      <c r="F216" s="185" t="s">
        <v>202</v>
      </c>
      <c r="G216" s="172"/>
      <c r="H216" s="172"/>
      <c r="I216" s="175"/>
      <c r="J216" s="186">
        <f>BK216</f>
        <v>0</v>
      </c>
      <c r="K216" s="172"/>
      <c r="L216" s="177"/>
      <c r="M216" s="178"/>
      <c r="N216" s="179"/>
      <c r="O216" s="179"/>
      <c r="P216" s="180">
        <f>SUM(P217:P225)</f>
        <v>0</v>
      </c>
      <c r="Q216" s="179"/>
      <c r="R216" s="180">
        <f>SUM(R217:R225)</f>
        <v>0.0016140500000000001</v>
      </c>
      <c r="S216" s="179"/>
      <c r="T216" s="181">
        <f>SUM(T217:T225)</f>
        <v>0</v>
      </c>
      <c r="AR216" s="182" t="s">
        <v>130</v>
      </c>
      <c r="AT216" s="183" t="s">
        <v>71</v>
      </c>
      <c r="AU216" s="183" t="s">
        <v>80</v>
      </c>
      <c r="AY216" s="182" t="s">
        <v>122</v>
      </c>
      <c r="BK216" s="184">
        <f>SUM(BK217:BK225)</f>
        <v>0</v>
      </c>
    </row>
    <row r="217" spans="1:65" s="2" customFormat="1" ht="16.5" customHeight="1">
      <c r="A217" s="34"/>
      <c r="B217" s="35"/>
      <c r="C217" s="187" t="s">
        <v>420</v>
      </c>
      <c r="D217" s="187" t="s">
        <v>125</v>
      </c>
      <c r="E217" s="188" t="s">
        <v>204</v>
      </c>
      <c r="F217" s="189" t="s">
        <v>205</v>
      </c>
      <c r="G217" s="190" t="s">
        <v>206</v>
      </c>
      <c r="H217" s="191">
        <v>20</v>
      </c>
      <c r="I217" s="192"/>
      <c r="J217" s="193">
        <f>ROUND(I217*H217,2)</f>
        <v>0</v>
      </c>
      <c r="K217" s="194"/>
      <c r="L217" s="39"/>
      <c r="M217" s="195" t="s">
        <v>1</v>
      </c>
      <c r="N217" s="196" t="s">
        <v>38</v>
      </c>
      <c r="O217" s="71"/>
      <c r="P217" s="197">
        <f>O217*H217</f>
        <v>0</v>
      </c>
      <c r="Q217" s="197">
        <v>3E-05</v>
      </c>
      <c r="R217" s="197">
        <f>Q217*H217</f>
        <v>0.0006000000000000001</v>
      </c>
      <c r="S217" s="197">
        <v>0</v>
      </c>
      <c r="T217" s="19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174</v>
      </c>
      <c r="AT217" s="199" t="s">
        <v>125</v>
      </c>
      <c r="AU217" s="199" t="s">
        <v>130</v>
      </c>
      <c r="AY217" s="17" t="s">
        <v>122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130</v>
      </c>
      <c r="BK217" s="200">
        <f>ROUND(I217*H217,2)</f>
        <v>0</v>
      </c>
      <c r="BL217" s="17" t="s">
        <v>174</v>
      </c>
      <c r="BM217" s="199" t="s">
        <v>421</v>
      </c>
    </row>
    <row r="218" spans="1:65" s="2" customFormat="1" ht="24.15" customHeight="1">
      <c r="A218" s="34"/>
      <c r="B218" s="35"/>
      <c r="C218" s="187" t="s">
        <v>422</v>
      </c>
      <c r="D218" s="187" t="s">
        <v>125</v>
      </c>
      <c r="E218" s="188" t="s">
        <v>208</v>
      </c>
      <c r="F218" s="189" t="s">
        <v>209</v>
      </c>
      <c r="G218" s="190" t="s">
        <v>210</v>
      </c>
      <c r="H218" s="191">
        <v>20.281</v>
      </c>
      <c r="I218" s="192"/>
      <c r="J218" s="193">
        <f>ROUND(I218*H218,2)</f>
        <v>0</v>
      </c>
      <c r="K218" s="194"/>
      <c r="L218" s="39"/>
      <c r="M218" s="195" t="s">
        <v>1</v>
      </c>
      <c r="N218" s="196" t="s">
        <v>38</v>
      </c>
      <c r="O218" s="71"/>
      <c r="P218" s="197">
        <f>O218*H218</f>
        <v>0</v>
      </c>
      <c r="Q218" s="197">
        <v>5E-05</v>
      </c>
      <c r="R218" s="197">
        <f>Q218*H218</f>
        <v>0.00101405</v>
      </c>
      <c r="S218" s="197">
        <v>0</v>
      </c>
      <c r="T218" s="19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174</v>
      </c>
      <c r="AT218" s="199" t="s">
        <v>125</v>
      </c>
      <c r="AU218" s="199" t="s">
        <v>130</v>
      </c>
      <c r="AY218" s="17" t="s">
        <v>122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7" t="s">
        <v>130</v>
      </c>
      <c r="BK218" s="200">
        <f>ROUND(I218*H218,2)</f>
        <v>0</v>
      </c>
      <c r="BL218" s="17" t="s">
        <v>174</v>
      </c>
      <c r="BM218" s="199" t="s">
        <v>423</v>
      </c>
    </row>
    <row r="219" spans="2:51" s="13" customFormat="1" ht="12">
      <c r="B219" s="201"/>
      <c r="C219" s="202"/>
      <c r="D219" s="203" t="s">
        <v>132</v>
      </c>
      <c r="E219" s="204" t="s">
        <v>1</v>
      </c>
      <c r="F219" s="205" t="s">
        <v>212</v>
      </c>
      <c r="G219" s="202"/>
      <c r="H219" s="204" t="s">
        <v>1</v>
      </c>
      <c r="I219" s="206"/>
      <c r="J219" s="202"/>
      <c r="K219" s="202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132</v>
      </c>
      <c r="AU219" s="211" t="s">
        <v>130</v>
      </c>
      <c r="AV219" s="13" t="s">
        <v>80</v>
      </c>
      <c r="AW219" s="13" t="s">
        <v>30</v>
      </c>
      <c r="AX219" s="13" t="s">
        <v>72</v>
      </c>
      <c r="AY219" s="211" t="s">
        <v>122</v>
      </c>
    </row>
    <row r="220" spans="2:51" s="14" customFormat="1" ht="12">
      <c r="B220" s="212"/>
      <c r="C220" s="213"/>
      <c r="D220" s="203" t="s">
        <v>132</v>
      </c>
      <c r="E220" s="214" t="s">
        <v>1</v>
      </c>
      <c r="F220" s="215" t="s">
        <v>424</v>
      </c>
      <c r="G220" s="213"/>
      <c r="H220" s="216">
        <v>18.421</v>
      </c>
      <c r="I220" s="217"/>
      <c r="J220" s="213"/>
      <c r="K220" s="213"/>
      <c r="L220" s="218"/>
      <c r="M220" s="219"/>
      <c r="N220" s="220"/>
      <c r="O220" s="220"/>
      <c r="P220" s="220"/>
      <c r="Q220" s="220"/>
      <c r="R220" s="220"/>
      <c r="S220" s="220"/>
      <c r="T220" s="221"/>
      <c r="AT220" s="222" t="s">
        <v>132</v>
      </c>
      <c r="AU220" s="222" t="s">
        <v>130</v>
      </c>
      <c r="AV220" s="14" t="s">
        <v>130</v>
      </c>
      <c r="AW220" s="14" t="s">
        <v>30</v>
      </c>
      <c r="AX220" s="14" t="s">
        <v>72</v>
      </c>
      <c r="AY220" s="222" t="s">
        <v>122</v>
      </c>
    </row>
    <row r="221" spans="2:51" s="13" customFormat="1" ht="12">
      <c r="B221" s="201"/>
      <c r="C221" s="202"/>
      <c r="D221" s="203" t="s">
        <v>132</v>
      </c>
      <c r="E221" s="204" t="s">
        <v>1</v>
      </c>
      <c r="F221" s="205" t="s">
        <v>214</v>
      </c>
      <c r="G221" s="202"/>
      <c r="H221" s="204" t="s">
        <v>1</v>
      </c>
      <c r="I221" s="206"/>
      <c r="J221" s="202"/>
      <c r="K221" s="202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132</v>
      </c>
      <c r="AU221" s="211" t="s">
        <v>130</v>
      </c>
      <c r="AV221" s="13" t="s">
        <v>80</v>
      </c>
      <c r="AW221" s="13" t="s">
        <v>30</v>
      </c>
      <c r="AX221" s="13" t="s">
        <v>72</v>
      </c>
      <c r="AY221" s="211" t="s">
        <v>122</v>
      </c>
    </row>
    <row r="222" spans="2:51" s="14" customFormat="1" ht="12">
      <c r="B222" s="212"/>
      <c r="C222" s="213"/>
      <c r="D222" s="203" t="s">
        <v>132</v>
      </c>
      <c r="E222" s="214" t="s">
        <v>1</v>
      </c>
      <c r="F222" s="215" t="s">
        <v>425</v>
      </c>
      <c r="G222" s="213"/>
      <c r="H222" s="216">
        <v>1.8599999999999999</v>
      </c>
      <c r="I222" s="217"/>
      <c r="J222" s="213"/>
      <c r="K222" s="213"/>
      <c r="L222" s="218"/>
      <c r="M222" s="219"/>
      <c r="N222" s="220"/>
      <c r="O222" s="220"/>
      <c r="P222" s="220"/>
      <c r="Q222" s="220"/>
      <c r="R222" s="220"/>
      <c r="S222" s="220"/>
      <c r="T222" s="221"/>
      <c r="AT222" s="222" t="s">
        <v>132</v>
      </c>
      <c r="AU222" s="222" t="s">
        <v>130</v>
      </c>
      <c r="AV222" s="14" t="s">
        <v>130</v>
      </c>
      <c r="AW222" s="14" t="s">
        <v>30</v>
      </c>
      <c r="AX222" s="14" t="s">
        <v>72</v>
      </c>
      <c r="AY222" s="222" t="s">
        <v>122</v>
      </c>
    </row>
    <row r="223" spans="2:51" s="15" customFormat="1" ht="12">
      <c r="B223" s="234"/>
      <c r="C223" s="235"/>
      <c r="D223" s="203" t="s">
        <v>132</v>
      </c>
      <c r="E223" s="236" t="s">
        <v>1</v>
      </c>
      <c r="F223" s="237" t="s">
        <v>216</v>
      </c>
      <c r="G223" s="235"/>
      <c r="H223" s="238">
        <v>20.281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AT223" s="244" t="s">
        <v>132</v>
      </c>
      <c r="AU223" s="244" t="s">
        <v>130</v>
      </c>
      <c r="AV223" s="15" t="s">
        <v>129</v>
      </c>
      <c r="AW223" s="15" t="s">
        <v>30</v>
      </c>
      <c r="AX223" s="15" t="s">
        <v>80</v>
      </c>
      <c r="AY223" s="244" t="s">
        <v>122</v>
      </c>
    </row>
    <row r="224" spans="1:65" s="2" customFormat="1" ht="24.15" customHeight="1">
      <c r="A224" s="34"/>
      <c r="B224" s="35"/>
      <c r="C224" s="187" t="s">
        <v>426</v>
      </c>
      <c r="D224" s="187" t="s">
        <v>125</v>
      </c>
      <c r="E224" s="188" t="s">
        <v>218</v>
      </c>
      <c r="F224" s="189" t="s">
        <v>219</v>
      </c>
      <c r="G224" s="190" t="s">
        <v>139</v>
      </c>
      <c r="H224" s="191">
        <v>0.002</v>
      </c>
      <c r="I224" s="192"/>
      <c r="J224" s="193">
        <f>ROUND(I224*H224,2)</f>
        <v>0</v>
      </c>
      <c r="K224" s="194"/>
      <c r="L224" s="39"/>
      <c r="M224" s="195" t="s">
        <v>1</v>
      </c>
      <c r="N224" s="196" t="s">
        <v>38</v>
      </c>
      <c r="O224" s="71"/>
      <c r="P224" s="197">
        <f>O224*H224</f>
        <v>0</v>
      </c>
      <c r="Q224" s="197">
        <v>0</v>
      </c>
      <c r="R224" s="197">
        <f>Q224*H224</f>
        <v>0</v>
      </c>
      <c r="S224" s="197">
        <v>0</v>
      </c>
      <c r="T224" s="19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174</v>
      </c>
      <c r="AT224" s="199" t="s">
        <v>125</v>
      </c>
      <c r="AU224" s="199" t="s">
        <v>130</v>
      </c>
      <c r="AY224" s="17" t="s">
        <v>122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7" t="s">
        <v>130</v>
      </c>
      <c r="BK224" s="200">
        <f>ROUND(I224*H224,2)</f>
        <v>0</v>
      </c>
      <c r="BL224" s="17" t="s">
        <v>174</v>
      </c>
      <c r="BM224" s="199" t="s">
        <v>427</v>
      </c>
    </row>
    <row r="225" spans="1:65" s="2" customFormat="1" ht="24.15" customHeight="1">
      <c r="A225" s="34"/>
      <c r="B225" s="35"/>
      <c r="C225" s="187" t="s">
        <v>428</v>
      </c>
      <c r="D225" s="187" t="s">
        <v>125</v>
      </c>
      <c r="E225" s="188" t="s">
        <v>222</v>
      </c>
      <c r="F225" s="189" t="s">
        <v>223</v>
      </c>
      <c r="G225" s="190" t="s">
        <v>139</v>
      </c>
      <c r="H225" s="191">
        <v>0.002</v>
      </c>
      <c r="I225" s="192"/>
      <c r="J225" s="193">
        <f>ROUND(I225*H225,2)</f>
        <v>0</v>
      </c>
      <c r="K225" s="194"/>
      <c r="L225" s="39"/>
      <c r="M225" s="195" t="s">
        <v>1</v>
      </c>
      <c r="N225" s="196" t="s">
        <v>38</v>
      </c>
      <c r="O225" s="71"/>
      <c r="P225" s="197">
        <f>O225*H225</f>
        <v>0</v>
      </c>
      <c r="Q225" s="197">
        <v>0</v>
      </c>
      <c r="R225" s="197">
        <f>Q225*H225</f>
        <v>0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174</v>
      </c>
      <c r="AT225" s="199" t="s">
        <v>125</v>
      </c>
      <c r="AU225" s="199" t="s">
        <v>130</v>
      </c>
      <c r="AY225" s="17" t="s">
        <v>122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130</v>
      </c>
      <c r="BK225" s="200">
        <f>ROUND(I225*H225,2)</f>
        <v>0</v>
      </c>
      <c r="BL225" s="17" t="s">
        <v>174</v>
      </c>
      <c r="BM225" s="199" t="s">
        <v>429</v>
      </c>
    </row>
    <row r="226" spans="2:63" s="12" customFormat="1" ht="22.95" customHeight="1">
      <c r="B226" s="171"/>
      <c r="C226" s="172"/>
      <c r="D226" s="173" t="s">
        <v>71</v>
      </c>
      <c r="E226" s="185" t="s">
        <v>430</v>
      </c>
      <c r="F226" s="185" t="s">
        <v>431</v>
      </c>
      <c r="G226" s="172"/>
      <c r="H226" s="172"/>
      <c r="I226" s="175"/>
      <c r="J226" s="186">
        <f>BK226</f>
        <v>0</v>
      </c>
      <c r="K226" s="172"/>
      <c r="L226" s="177"/>
      <c r="M226" s="178"/>
      <c r="N226" s="179"/>
      <c r="O226" s="179"/>
      <c r="P226" s="180">
        <f>SUM(P227:P240)</f>
        <v>0</v>
      </c>
      <c r="Q226" s="179"/>
      <c r="R226" s="180">
        <f>SUM(R227:R240)</f>
        <v>0.0019866</v>
      </c>
      <c r="S226" s="179"/>
      <c r="T226" s="181">
        <f>SUM(T227:T240)</f>
        <v>0</v>
      </c>
      <c r="AR226" s="182" t="s">
        <v>130</v>
      </c>
      <c r="AT226" s="183" t="s">
        <v>71</v>
      </c>
      <c r="AU226" s="183" t="s">
        <v>80</v>
      </c>
      <c r="AY226" s="182" t="s">
        <v>122</v>
      </c>
      <c r="BK226" s="184">
        <f>SUM(BK227:BK240)</f>
        <v>0</v>
      </c>
    </row>
    <row r="227" spans="1:65" s="2" customFormat="1" ht="16.5" customHeight="1">
      <c r="A227" s="34"/>
      <c r="B227" s="35"/>
      <c r="C227" s="187" t="s">
        <v>432</v>
      </c>
      <c r="D227" s="187" t="s">
        <v>125</v>
      </c>
      <c r="E227" s="188" t="s">
        <v>433</v>
      </c>
      <c r="F227" s="189" t="s">
        <v>434</v>
      </c>
      <c r="G227" s="190" t="s">
        <v>210</v>
      </c>
      <c r="H227" s="191">
        <v>4.62</v>
      </c>
      <c r="I227" s="192"/>
      <c r="J227" s="193">
        <f>ROUND(I227*H227,2)</f>
        <v>0</v>
      </c>
      <c r="K227" s="194"/>
      <c r="L227" s="39"/>
      <c r="M227" s="195" t="s">
        <v>1</v>
      </c>
      <c r="N227" s="196" t="s">
        <v>38</v>
      </c>
      <c r="O227" s="71"/>
      <c r="P227" s="197">
        <f>O227*H227</f>
        <v>0</v>
      </c>
      <c r="Q227" s="197">
        <v>0</v>
      </c>
      <c r="R227" s="197">
        <f>Q227*H227</f>
        <v>0</v>
      </c>
      <c r="S227" s="197">
        <v>0</v>
      </c>
      <c r="T227" s="19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174</v>
      </c>
      <c r="AT227" s="199" t="s">
        <v>125</v>
      </c>
      <c r="AU227" s="199" t="s">
        <v>130</v>
      </c>
      <c r="AY227" s="17" t="s">
        <v>122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7" t="s">
        <v>130</v>
      </c>
      <c r="BK227" s="200">
        <f>ROUND(I227*H227,2)</f>
        <v>0</v>
      </c>
      <c r="BL227" s="17" t="s">
        <v>174</v>
      </c>
      <c r="BM227" s="199" t="s">
        <v>435</v>
      </c>
    </row>
    <row r="228" spans="2:51" s="13" customFormat="1" ht="12">
      <c r="B228" s="201"/>
      <c r="C228" s="202"/>
      <c r="D228" s="203" t="s">
        <v>132</v>
      </c>
      <c r="E228" s="204" t="s">
        <v>1</v>
      </c>
      <c r="F228" s="205" t="s">
        <v>436</v>
      </c>
      <c r="G228" s="202"/>
      <c r="H228" s="204" t="s">
        <v>1</v>
      </c>
      <c r="I228" s="206"/>
      <c r="J228" s="202"/>
      <c r="K228" s="202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132</v>
      </c>
      <c r="AU228" s="211" t="s">
        <v>130</v>
      </c>
      <c r="AV228" s="13" t="s">
        <v>80</v>
      </c>
      <c r="AW228" s="13" t="s">
        <v>30</v>
      </c>
      <c r="AX228" s="13" t="s">
        <v>72</v>
      </c>
      <c r="AY228" s="211" t="s">
        <v>122</v>
      </c>
    </row>
    <row r="229" spans="2:51" s="13" customFormat="1" ht="12">
      <c r="B229" s="201"/>
      <c r="C229" s="202"/>
      <c r="D229" s="203" t="s">
        <v>132</v>
      </c>
      <c r="E229" s="204" t="s">
        <v>1</v>
      </c>
      <c r="F229" s="205" t="s">
        <v>212</v>
      </c>
      <c r="G229" s="202"/>
      <c r="H229" s="204" t="s">
        <v>1</v>
      </c>
      <c r="I229" s="206"/>
      <c r="J229" s="202"/>
      <c r="K229" s="202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132</v>
      </c>
      <c r="AU229" s="211" t="s">
        <v>130</v>
      </c>
      <c r="AV229" s="13" t="s">
        <v>80</v>
      </c>
      <c r="AW229" s="13" t="s">
        <v>30</v>
      </c>
      <c r="AX229" s="13" t="s">
        <v>72</v>
      </c>
      <c r="AY229" s="211" t="s">
        <v>122</v>
      </c>
    </row>
    <row r="230" spans="2:51" s="14" customFormat="1" ht="12">
      <c r="B230" s="212"/>
      <c r="C230" s="213"/>
      <c r="D230" s="203" t="s">
        <v>132</v>
      </c>
      <c r="E230" s="214" t="s">
        <v>1</v>
      </c>
      <c r="F230" s="215" t="s">
        <v>437</v>
      </c>
      <c r="G230" s="213"/>
      <c r="H230" s="216">
        <v>1.5</v>
      </c>
      <c r="I230" s="217"/>
      <c r="J230" s="213"/>
      <c r="K230" s="213"/>
      <c r="L230" s="218"/>
      <c r="M230" s="219"/>
      <c r="N230" s="220"/>
      <c r="O230" s="220"/>
      <c r="P230" s="220"/>
      <c r="Q230" s="220"/>
      <c r="R230" s="220"/>
      <c r="S230" s="220"/>
      <c r="T230" s="221"/>
      <c r="AT230" s="222" t="s">
        <v>132</v>
      </c>
      <c r="AU230" s="222" t="s">
        <v>130</v>
      </c>
      <c r="AV230" s="14" t="s">
        <v>130</v>
      </c>
      <c r="AW230" s="14" t="s">
        <v>30</v>
      </c>
      <c r="AX230" s="14" t="s">
        <v>72</v>
      </c>
      <c r="AY230" s="222" t="s">
        <v>122</v>
      </c>
    </row>
    <row r="231" spans="2:51" s="13" customFormat="1" ht="12">
      <c r="B231" s="201"/>
      <c r="C231" s="202"/>
      <c r="D231" s="203" t="s">
        <v>132</v>
      </c>
      <c r="E231" s="204" t="s">
        <v>1</v>
      </c>
      <c r="F231" s="205" t="s">
        <v>262</v>
      </c>
      <c r="G231" s="202"/>
      <c r="H231" s="204" t="s">
        <v>1</v>
      </c>
      <c r="I231" s="206"/>
      <c r="J231" s="202"/>
      <c r="K231" s="202"/>
      <c r="L231" s="207"/>
      <c r="M231" s="208"/>
      <c r="N231" s="209"/>
      <c r="O231" s="209"/>
      <c r="P231" s="209"/>
      <c r="Q231" s="209"/>
      <c r="R231" s="209"/>
      <c r="S231" s="209"/>
      <c r="T231" s="210"/>
      <c r="AT231" s="211" t="s">
        <v>132</v>
      </c>
      <c r="AU231" s="211" t="s">
        <v>130</v>
      </c>
      <c r="AV231" s="13" t="s">
        <v>80</v>
      </c>
      <c r="AW231" s="13" t="s">
        <v>30</v>
      </c>
      <c r="AX231" s="13" t="s">
        <v>72</v>
      </c>
      <c r="AY231" s="211" t="s">
        <v>122</v>
      </c>
    </row>
    <row r="232" spans="2:51" s="14" customFormat="1" ht="12">
      <c r="B232" s="212"/>
      <c r="C232" s="213"/>
      <c r="D232" s="203" t="s">
        <v>132</v>
      </c>
      <c r="E232" s="214" t="s">
        <v>1</v>
      </c>
      <c r="F232" s="215" t="s">
        <v>438</v>
      </c>
      <c r="G232" s="213"/>
      <c r="H232" s="216">
        <v>1.56</v>
      </c>
      <c r="I232" s="217"/>
      <c r="J232" s="213"/>
      <c r="K232" s="213"/>
      <c r="L232" s="218"/>
      <c r="M232" s="219"/>
      <c r="N232" s="220"/>
      <c r="O232" s="220"/>
      <c r="P232" s="220"/>
      <c r="Q232" s="220"/>
      <c r="R232" s="220"/>
      <c r="S232" s="220"/>
      <c r="T232" s="221"/>
      <c r="AT232" s="222" t="s">
        <v>132</v>
      </c>
      <c r="AU232" s="222" t="s">
        <v>130</v>
      </c>
      <c r="AV232" s="14" t="s">
        <v>130</v>
      </c>
      <c r="AW232" s="14" t="s">
        <v>30</v>
      </c>
      <c r="AX232" s="14" t="s">
        <v>72</v>
      </c>
      <c r="AY232" s="222" t="s">
        <v>122</v>
      </c>
    </row>
    <row r="233" spans="2:51" s="13" customFormat="1" ht="12">
      <c r="B233" s="201"/>
      <c r="C233" s="202"/>
      <c r="D233" s="203" t="s">
        <v>132</v>
      </c>
      <c r="E233" s="204" t="s">
        <v>1</v>
      </c>
      <c r="F233" s="205" t="s">
        <v>439</v>
      </c>
      <c r="G233" s="202"/>
      <c r="H233" s="204" t="s">
        <v>1</v>
      </c>
      <c r="I233" s="206"/>
      <c r="J233" s="202"/>
      <c r="K233" s="202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132</v>
      </c>
      <c r="AU233" s="211" t="s">
        <v>130</v>
      </c>
      <c r="AV233" s="13" t="s">
        <v>80</v>
      </c>
      <c r="AW233" s="13" t="s">
        <v>30</v>
      </c>
      <c r="AX233" s="13" t="s">
        <v>72</v>
      </c>
      <c r="AY233" s="211" t="s">
        <v>122</v>
      </c>
    </row>
    <row r="234" spans="2:51" s="14" customFormat="1" ht="12">
      <c r="B234" s="212"/>
      <c r="C234" s="213"/>
      <c r="D234" s="203" t="s">
        <v>132</v>
      </c>
      <c r="E234" s="214" t="s">
        <v>1</v>
      </c>
      <c r="F234" s="215" t="s">
        <v>438</v>
      </c>
      <c r="G234" s="213"/>
      <c r="H234" s="216">
        <v>1.56</v>
      </c>
      <c r="I234" s="217"/>
      <c r="J234" s="213"/>
      <c r="K234" s="213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132</v>
      </c>
      <c r="AU234" s="222" t="s">
        <v>130</v>
      </c>
      <c r="AV234" s="14" t="s">
        <v>130</v>
      </c>
      <c r="AW234" s="14" t="s">
        <v>30</v>
      </c>
      <c r="AX234" s="14" t="s">
        <v>72</v>
      </c>
      <c r="AY234" s="222" t="s">
        <v>122</v>
      </c>
    </row>
    <row r="235" spans="2:51" s="15" customFormat="1" ht="12">
      <c r="B235" s="234"/>
      <c r="C235" s="235"/>
      <c r="D235" s="203" t="s">
        <v>132</v>
      </c>
      <c r="E235" s="236" t="s">
        <v>1</v>
      </c>
      <c r="F235" s="237" t="s">
        <v>216</v>
      </c>
      <c r="G235" s="235"/>
      <c r="H235" s="238">
        <v>4.62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AT235" s="244" t="s">
        <v>132</v>
      </c>
      <c r="AU235" s="244" t="s">
        <v>130</v>
      </c>
      <c r="AV235" s="15" t="s">
        <v>129</v>
      </c>
      <c r="AW235" s="15" t="s">
        <v>30</v>
      </c>
      <c r="AX235" s="15" t="s">
        <v>80</v>
      </c>
      <c r="AY235" s="244" t="s">
        <v>122</v>
      </c>
    </row>
    <row r="236" spans="1:65" s="2" customFormat="1" ht="24.15" customHeight="1">
      <c r="A236" s="34"/>
      <c r="B236" s="35"/>
      <c r="C236" s="187" t="s">
        <v>440</v>
      </c>
      <c r="D236" s="187" t="s">
        <v>125</v>
      </c>
      <c r="E236" s="188" t="s">
        <v>441</v>
      </c>
      <c r="F236" s="189" t="s">
        <v>442</v>
      </c>
      <c r="G236" s="190" t="s">
        <v>210</v>
      </c>
      <c r="H236" s="191">
        <v>4.62</v>
      </c>
      <c r="I236" s="192"/>
      <c r="J236" s="193">
        <f>ROUND(I236*H236,2)</f>
        <v>0</v>
      </c>
      <c r="K236" s="194"/>
      <c r="L236" s="39"/>
      <c r="M236" s="195" t="s">
        <v>1</v>
      </c>
      <c r="N236" s="196" t="s">
        <v>38</v>
      </c>
      <c r="O236" s="71"/>
      <c r="P236" s="197">
        <f>O236*H236</f>
        <v>0</v>
      </c>
      <c r="Q236" s="197">
        <v>2E-05</v>
      </c>
      <c r="R236" s="197">
        <f>Q236*H236</f>
        <v>9.240000000000001E-05</v>
      </c>
      <c r="S236" s="197">
        <v>0</v>
      </c>
      <c r="T236" s="19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9" t="s">
        <v>174</v>
      </c>
      <c r="AT236" s="199" t="s">
        <v>125</v>
      </c>
      <c r="AU236" s="199" t="s">
        <v>130</v>
      </c>
      <c r="AY236" s="17" t="s">
        <v>122</v>
      </c>
      <c r="BE236" s="200">
        <f>IF(N236="základní",J236,0)</f>
        <v>0</v>
      </c>
      <c r="BF236" s="200">
        <f>IF(N236="snížená",J236,0)</f>
        <v>0</v>
      </c>
      <c r="BG236" s="200">
        <f>IF(N236="zákl. přenesená",J236,0)</f>
        <v>0</v>
      </c>
      <c r="BH236" s="200">
        <f>IF(N236="sníž. přenesená",J236,0)</f>
        <v>0</v>
      </c>
      <c r="BI236" s="200">
        <f>IF(N236="nulová",J236,0)</f>
        <v>0</v>
      </c>
      <c r="BJ236" s="17" t="s">
        <v>130</v>
      </c>
      <c r="BK236" s="200">
        <f>ROUND(I236*H236,2)</f>
        <v>0</v>
      </c>
      <c r="BL236" s="17" t="s">
        <v>174</v>
      </c>
      <c r="BM236" s="199" t="s">
        <v>443</v>
      </c>
    </row>
    <row r="237" spans="1:65" s="2" customFormat="1" ht="24.15" customHeight="1">
      <c r="A237" s="34"/>
      <c r="B237" s="35"/>
      <c r="C237" s="187" t="s">
        <v>444</v>
      </c>
      <c r="D237" s="187" t="s">
        <v>125</v>
      </c>
      <c r="E237" s="188" t="s">
        <v>445</v>
      </c>
      <c r="F237" s="189" t="s">
        <v>446</v>
      </c>
      <c r="G237" s="190" t="s">
        <v>210</v>
      </c>
      <c r="H237" s="191">
        <v>4.62</v>
      </c>
      <c r="I237" s="192"/>
      <c r="J237" s="193">
        <f>ROUND(I237*H237,2)</f>
        <v>0</v>
      </c>
      <c r="K237" s="194"/>
      <c r="L237" s="39"/>
      <c r="M237" s="195" t="s">
        <v>1</v>
      </c>
      <c r="N237" s="196" t="s">
        <v>38</v>
      </c>
      <c r="O237" s="71"/>
      <c r="P237" s="197">
        <f>O237*H237</f>
        <v>0</v>
      </c>
      <c r="Q237" s="197">
        <v>0.00014</v>
      </c>
      <c r="R237" s="197">
        <f>Q237*H237</f>
        <v>0.0006468</v>
      </c>
      <c r="S237" s="197">
        <v>0</v>
      </c>
      <c r="T237" s="198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9" t="s">
        <v>174</v>
      </c>
      <c r="AT237" s="199" t="s">
        <v>125</v>
      </c>
      <c r="AU237" s="199" t="s">
        <v>130</v>
      </c>
      <c r="AY237" s="17" t="s">
        <v>122</v>
      </c>
      <c r="BE237" s="200">
        <f>IF(N237="základní",J237,0)</f>
        <v>0</v>
      </c>
      <c r="BF237" s="200">
        <f>IF(N237="snížená",J237,0)</f>
        <v>0</v>
      </c>
      <c r="BG237" s="200">
        <f>IF(N237="zákl. přenesená",J237,0)</f>
        <v>0</v>
      </c>
      <c r="BH237" s="200">
        <f>IF(N237="sníž. přenesená",J237,0)</f>
        <v>0</v>
      </c>
      <c r="BI237" s="200">
        <f>IF(N237="nulová",J237,0)</f>
        <v>0</v>
      </c>
      <c r="BJ237" s="17" t="s">
        <v>130</v>
      </c>
      <c r="BK237" s="200">
        <f>ROUND(I237*H237,2)</f>
        <v>0</v>
      </c>
      <c r="BL237" s="17" t="s">
        <v>174</v>
      </c>
      <c r="BM237" s="199" t="s">
        <v>447</v>
      </c>
    </row>
    <row r="238" spans="1:65" s="2" customFormat="1" ht="24.15" customHeight="1">
      <c r="A238" s="34"/>
      <c r="B238" s="35"/>
      <c r="C238" s="187" t="s">
        <v>448</v>
      </c>
      <c r="D238" s="187" t="s">
        <v>125</v>
      </c>
      <c r="E238" s="188" t="s">
        <v>449</v>
      </c>
      <c r="F238" s="189" t="s">
        <v>450</v>
      </c>
      <c r="G238" s="190" t="s">
        <v>210</v>
      </c>
      <c r="H238" s="191">
        <v>4.62</v>
      </c>
      <c r="I238" s="192"/>
      <c r="J238" s="193">
        <f>ROUND(I238*H238,2)</f>
        <v>0</v>
      </c>
      <c r="K238" s="194"/>
      <c r="L238" s="39"/>
      <c r="M238" s="195" t="s">
        <v>1</v>
      </c>
      <c r="N238" s="196" t="s">
        <v>38</v>
      </c>
      <c r="O238" s="71"/>
      <c r="P238" s="197">
        <f>O238*H238</f>
        <v>0</v>
      </c>
      <c r="Q238" s="197">
        <v>0.00012</v>
      </c>
      <c r="R238" s="197">
        <f>Q238*H238</f>
        <v>0.0005544</v>
      </c>
      <c r="S238" s="197">
        <v>0</v>
      </c>
      <c r="T238" s="19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174</v>
      </c>
      <c r="AT238" s="199" t="s">
        <v>125</v>
      </c>
      <c r="AU238" s="199" t="s">
        <v>130</v>
      </c>
      <c r="AY238" s="17" t="s">
        <v>122</v>
      </c>
      <c r="BE238" s="200">
        <f>IF(N238="základní",J238,0)</f>
        <v>0</v>
      </c>
      <c r="BF238" s="200">
        <f>IF(N238="snížená",J238,0)</f>
        <v>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7" t="s">
        <v>130</v>
      </c>
      <c r="BK238" s="200">
        <f>ROUND(I238*H238,2)</f>
        <v>0</v>
      </c>
      <c r="BL238" s="17" t="s">
        <v>174</v>
      </c>
      <c r="BM238" s="199" t="s">
        <v>451</v>
      </c>
    </row>
    <row r="239" spans="1:65" s="2" customFormat="1" ht="24.15" customHeight="1">
      <c r="A239" s="34"/>
      <c r="B239" s="35"/>
      <c r="C239" s="187" t="s">
        <v>452</v>
      </c>
      <c r="D239" s="187" t="s">
        <v>125</v>
      </c>
      <c r="E239" s="188" t="s">
        <v>453</v>
      </c>
      <c r="F239" s="189" t="s">
        <v>454</v>
      </c>
      <c r="G239" s="190" t="s">
        <v>210</v>
      </c>
      <c r="H239" s="191">
        <v>4.62</v>
      </c>
      <c r="I239" s="192"/>
      <c r="J239" s="193">
        <f>ROUND(I239*H239,2)</f>
        <v>0</v>
      </c>
      <c r="K239" s="194"/>
      <c r="L239" s="39"/>
      <c r="M239" s="195" t="s">
        <v>1</v>
      </c>
      <c r="N239" s="196" t="s">
        <v>38</v>
      </c>
      <c r="O239" s="71"/>
      <c r="P239" s="197">
        <f>O239*H239</f>
        <v>0</v>
      </c>
      <c r="Q239" s="197">
        <v>0.00012</v>
      </c>
      <c r="R239" s="197">
        <f>Q239*H239</f>
        <v>0.0005544</v>
      </c>
      <c r="S239" s="197">
        <v>0</v>
      </c>
      <c r="T239" s="198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9" t="s">
        <v>174</v>
      </c>
      <c r="AT239" s="199" t="s">
        <v>125</v>
      </c>
      <c r="AU239" s="199" t="s">
        <v>130</v>
      </c>
      <c r="AY239" s="17" t="s">
        <v>122</v>
      </c>
      <c r="BE239" s="200">
        <f>IF(N239="základní",J239,0)</f>
        <v>0</v>
      </c>
      <c r="BF239" s="200">
        <f>IF(N239="snížená",J239,0)</f>
        <v>0</v>
      </c>
      <c r="BG239" s="200">
        <f>IF(N239="zákl. přenesená",J239,0)</f>
        <v>0</v>
      </c>
      <c r="BH239" s="200">
        <f>IF(N239="sníž. přenesená",J239,0)</f>
        <v>0</v>
      </c>
      <c r="BI239" s="200">
        <f>IF(N239="nulová",J239,0)</f>
        <v>0</v>
      </c>
      <c r="BJ239" s="17" t="s">
        <v>130</v>
      </c>
      <c r="BK239" s="200">
        <f>ROUND(I239*H239,2)</f>
        <v>0</v>
      </c>
      <c r="BL239" s="17" t="s">
        <v>174</v>
      </c>
      <c r="BM239" s="199" t="s">
        <v>455</v>
      </c>
    </row>
    <row r="240" spans="1:65" s="2" customFormat="1" ht="24.15" customHeight="1">
      <c r="A240" s="34"/>
      <c r="B240" s="35"/>
      <c r="C240" s="187" t="s">
        <v>456</v>
      </c>
      <c r="D240" s="187" t="s">
        <v>125</v>
      </c>
      <c r="E240" s="188" t="s">
        <v>457</v>
      </c>
      <c r="F240" s="189" t="s">
        <v>458</v>
      </c>
      <c r="G240" s="190" t="s">
        <v>210</v>
      </c>
      <c r="H240" s="191">
        <v>4.62</v>
      </c>
      <c r="I240" s="192"/>
      <c r="J240" s="193">
        <f>ROUND(I240*H240,2)</f>
        <v>0</v>
      </c>
      <c r="K240" s="194"/>
      <c r="L240" s="39"/>
      <c r="M240" s="195" t="s">
        <v>1</v>
      </c>
      <c r="N240" s="196" t="s">
        <v>38</v>
      </c>
      <c r="O240" s="71"/>
      <c r="P240" s="197">
        <f>O240*H240</f>
        <v>0</v>
      </c>
      <c r="Q240" s="197">
        <v>3E-05</v>
      </c>
      <c r="R240" s="197">
        <f>Q240*H240</f>
        <v>0.0001386</v>
      </c>
      <c r="S240" s="197">
        <v>0</v>
      </c>
      <c r="T240" s="19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174</v>
      </c>
      <c r="AT240" s="199" t="s">
        <v>125</v>
      </c>
      <c r="AU240" s="199" t="s">
        <v>130</v>
      </c>
      <c r="AY240" s="17" t="s">
        <v>122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17" t="s">
        <v>130</v>
      </c>
      <c r="BK240" s="200">
        <f>ROUND(I240*H240,2)</f>
        <v>0</v>
      </c>
      <c r="BL240" s="17" t="s">
        <v>174</v>
      </c>
      <c r="BM240" s="199" t="s">
        <v>459</v>
      </c>
    </row>
    <row r="241" spans="2:63" s="12" customFormat="1" ht="22.95" customHeight="1">
      <c r="B241" s="171"/>
      <c r="C241" s="172"/>
      <c r="D241" s="173" t="s">
        <v>71</v>
      </c>
      <c r="E241" s="185" t="s">
        <v>225</v>
      </c>
      <c r="F241" s="185" t="s">
        <v>226</v>
      </c>
      <c r="G241" s="172"/>
      <c r="H241" s="172"/>
      <c r="I241" s="175"/>
      <c r="J241" s="186">
        <f>BK241</f>
        <v>0</v>
      </c>
      <c r="K241" s="172"/>
      <c r="L241" s="177"/>
      <c r="M241" s="178"/>
      <c r="N241" s="179"/>
      <c r="O241" s="179"/>
      <c r="P241" s="180">
        <f>SUM(P242:P275)</f>
        <v>0</v>
      </c>
      <c r="Q241" s="179"/>
      <c r="R241" s="180">
        <f>SUM(R242:R275)</f>
        <v>0.12495440000000002</v>
      </c>
      <c r="S241" s="179"/>
      <c r="T241" s="181">
        <f>SUM(T242:T275)</f>
        <v>0.035895640000000006</v>
      </c>
      <c r="AR241" s="182" t="s">
        <v>130</v>
      </c>
      <c r="AT241" s="183" t="s">
        <v>71</v>
      </c>
      <c r="AU241" s="183" t="s">
        <v>80</v>
      </c>
      <c r="AY241" s="182" t="s">
        <v>122</v>
      </c>
      <c r="BK241" s="184">
        <f>SUM(BK242:BK275)</f>
        <v>0</v>
      </c>
    </row>
    <row r="242" spans="1:65" s="2" customFormat="1" ht="24.15" customHeight="1">
      <c r="A242" s="34"/>
      <c r="B242" s="35"/>
      <c r="C242" s="187" t="s">
        <v>460</v>
      </c>
      <c r="D242" s="187" t="s">
        <v>125</v>
      </c>
      <c r="E242" s="188" t="s">
        <v>228</v>
      </c>
      <c r="F242" s="189" t="s">
        <v>229</v>
      </c>
      <c r="G242" s="190" t="s">
        <v>210</v>
      </c>
      <c r="H242" s="191">
        <v>78.034</v>
      </c>
      <c r="I242" s="192"/>
      <c r="J242" s="193">
        <f aca="true" t="shared" si="0" ref="J242:J247">ROUND(I242*H242,2)</f>
        <v>0</v>
      </c>
      <c r="K242" s="194"/>
      <c r="L242" s="39"/>
      <c r="M242" s="195" t="s">
        <v>1</v>
      </c>
      <c r="N242" s="196" t="s">
        <v>38</v>
      </c>
      <c r="O242" s="71"/>
      <c r="P242" s="197">
        <f aca="true" t="shared" si="1" ref="P242:P247">O242*H242</f>
        <v>0</v>
      </c>
      <c r="Q242" s="197">
        <v>0</v>
      </c>
      <c r="R242" s="197">
        <f aca="true" t="shared" si="2" ref="R242:R247">Q242*H242</f>
        <v>0</v>
      </c>
      <c r="S242" s="197">
        <v>0</v>
      </c>
      <c r="T242" s="198">
        <f aca="true" t="shared" si="3" ref="T242:T247"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174</v>
      </c>
      <c r="AT242" s="199" t="s">
        <v>125</v>
      </c>
      <c r="AU242" s="199" t="s">
        <v>130</v>
      </c>
      <c r="AY242" s="17" t="s">
        <v>122</v>
      </c>
      <c r="BE242" s="200">
        <f aca="true" t="shared" si="4" ref="BE242:BE247">IF(N242="základní",J242,0)</f>
        <v>0</v>
      </c>
      <c r="BF242" s="200">
        <f aca="true" t="shared" si="5" ref="BF242:BF247">IF(N242="snížená",J242,0)</f>
        <v>0</v>
      </c>
      <c r="BG242" s="200">
        <f aca="true" t="shared" si="6" ref="BG242:BG247">IF(N242="zákl. přenesená",J242,0)</f>
        <v>0</v>
      </c>
      <c r="BH242" s="200">
        <f aca="true" t="shared" si="7" ref="BH242:BH247">IF(N242="sníž. přenesená",J242,0)</f>
        <v>0</v>
      </c>
      <c r="BI242" s="200">
        <f aca="true" t="shared" si="8" ref="BI242:BI247">IF(N242="nulová",J242,0)</f>
        <v>0</v>
      </c>
      <c r="BJ242" s="17" t="s">
        <v>130</v>
      </c>
      <c r="BK242" s="200">
        <f aca="true" t="shared" si="9" ref="BK242:BK247">ROUND(I242*H242,2)</f>
        <v>0</v>
      </c>
      <c r="BL242" s="17" t="s">
        <v>174</v>
      </c>
      <c r="BM242" s="199" t="s">
        <v>461</v>
      </c>
    </row>
    <row r="243" spans="1:65" s="2" customFormat="1" ht="24.15" customHeight="1">
      <c r="A243" s="34"/>
      <c r="B243" s="35"/>
      <c r="C243" s="187" t="s">
        <v>462</v>
      </c>
      <c r="D243" s="187" t="s">
        <v>125</v>
      </c>
      <c r="E243" s="188" t="s">
        <v>463</v>
      </c>
      <c r="F243" s="189" t="s">
        <v>464</v>
      </c>
      <c r="G243" s="190" t="s">
        <v>210</v>
      </c>
      <c r="H243" s="191">
        <v>78.034</v>
      </c>
      <c r="I243" s="192"/>
      <c r="J243" s="193">
        <f t="shared" si="0"/>
        <v>0</v>
      </c>
      <c r="K243" s="194"/>
      <c r="L243" s="39"/>
      <c r="M243" s="195" t="s">
        <v>1</v>
      </c>
      <c r="N243" s="196" t="s">
        <v>38</v>
      </c>
      <c r="O243" s="71"/>
      <c r="P243" s="197">
        <f t="shared" si="1"/>
        <v>0</v>
      </c>
      <c r="Q243" s="197">
        <v>0</v>
      </c>
      <c r="R243" s="197">
        <f t="shared" si="2"/>
        <v>0</v>
      </c>
      <c r="S243" s="197">
        <v>0.00015</v>
      </c>
      <c r="T243" s="198">
        <f t="shared" si="3"/>
        <v>0.0117051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9" t="s">
        <v>174</v>
      </c>
      <c r="AT243" s="199" t="s">
        <v>125</v>
      </c>
      <c r="AU243" s="199" t="s">
        <v>130</v>
      </c>
      <c r="AY243" s="17" t="s">
        <v>122</v>
      </c>
      <c r="BE243" s="200">
        <f t="shared" si="4"/>
        <v>0</v>
      </c>
      <c r="BF243" s="200">
        <f t="shared" si="5"/>
        <v>0</v>
      </c>
      <c r="BG243" s="200">
        <f t="shared" si="6"/>
        <v>0</v>
      </c>
      <c r="BH243" s="200">
        <f t="shared" si="7"/>
        <v>0</v>
      </c>
      <c r="BI243" s="200">
        <f t="shared" si="8"/>
        <v>0</v>
      </c>
      <c r="BJ243" s="17" t="s">
        <v>130</v>
      </c>
      <c r="BK243" s="200">
        <f t="shared" si="9"/>
        <v>0</v>
      </c>
      <c r="BL243" s="17" t="s">
        <v>174</v>
      </c>
      <c r="BM243" s="199" t="s">
        <v>465</v>
      </c>
    </row>
    <row r="244" spans="1:65" s="2" customFormat="1" ht="16.5" customHeight="1">
      <c r="A244" s="34"/>
      <c r="B244" s="35"/>
      <c r="C244" s="187" t="s">
        <v>466</v>
      </c>
      <c r="D244" s="187" t="s">
        <v>125</v>
      </c>
      <c r="E244" s="188" t="s">
        <v>467</v>
      </c>
      <c r="F244" s="189" t="s">
        <v>468</v>
      </c>
      <c r="G244" s="190" t="s">
        <v>210</v>
      </c>
      <c r="H244" s="191">
        <v>78.034</v>
      </c>
      <c r="I244" s="192"/>
      <c r="J244" s="193">
        <f t="shared" si="0"/>
        <v>0</v>
      </c>
      <c r="K244" s="194"/>
      <c r="L244" s="39"/>
      <c r="M244" s="195" t="s">
        <v>1</v>
      </c>
      <c r="N244" s="196" t="s">
        <v>38</v>
      </c>
      <c r="O244" s="71"/>
      <c r="P244" s="197">
        <f t="shared" si="1"/>
        <v>0</v>
      </c>
      <c r="Q244" s="197">
        <v>0.001</v>
      </c>
      <c r="R244" s="197">
        <f t="shared" si="2"/>
        <v>0.078034</v>
      </c>
      <c r="S244" s="197">
        <v>0.00031</v>
      </c>
      <c r="T244" s="198">
        <f t="shared" si="3"/>
        <v>0.024190540000000003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174</v>
      </c>
      <c r="AT244" s="199" t="s">
        <v>125</v>
      </c>
      <c r="AU244" s="199" t="s">
        <v>130</v>
      </c>
      <c r="AY244" s="17" t="s">
        <v>122</v>
      </c>
      <c r="BE244" s="200">
        <f t="shared" si="4"/>
        <v>0</v>
      </c>
      <c r="BF244" s="200">
        <f t="shared" si="5"/>
        <v>0</v>
      </c>
      <c r="BG244" s="200">
        <f t="shared" si="6"/>
        <v>0</v>
      </c>
      <c r="BH244" s="200">
        <f t="shared" si="7"/>
        <v>0</v>
      </c>
      <c r="BI244" s="200">
        <f t="shared" si="8"/>
        <v>0</v>
      </c>
      <c r="BJ244" s="17" t="s">
        <v>130</v>
      </c>
      <c r="BK244" s="200">
        <f t="shared" si="9"/>
        <v>0</v>
      </c>
      <c r="BL244" s="17" t="s">
        <v>174</v>
      </c>
      <c r="BM244" s="199" t="s">
        <v>469</v>
      </c>
    </row>
    <row r="245" spans="1:65" s="2" customFormat="1" ht="24.15" customHeight="1">
      <c r="A245" s="34"/>
      <c r="B245" s="35"/>
      <c r="C245" s="187" t="s">
        <v>470</v>
      </c>
      <c r="D245" s="187" t="s">
        <v>125</v>
      </c>
      <c r="E245" s="188" t="s">
        <v>471</v>
      </c>
      <c r="F245" s="189" t="s">
        <v>472</v>
      </c>
      <c r="G245" s="190" t="s">
        <v>210</v>
      </c>
      <c r="H245" s="191">
        <v>78.034</v>
      </c>
      <c r="I245" s="192"/>
      <c r="J245" s="193">
        <f t="shared" si="0"/>
        <v>0</v>
      </c>
      <c r="K245" s="194"/>
      <c r="L245" s="39"/>
      <c r="M245" s="195" t="s">
        <v>1</v>
      </c>
      <c r="N245" s="196" t="s">
        <v>38</v>
      </c>
      <c r="O245" s="71"/>
      <c r="P245" s="197">
        <f t="shared" si="1"/>
        <v>0</v>
      </c>
      <c r="Q245" s="197">
        <v>0</v>
      </c>
      <c r="R245" s="197">
        <f t="shared" si="2"/>
        <v>0</v>
      </c>
      <c r="S245" s="197">
        <v>0</v>
      </c>
      <c r="T245" s="198">
        <f t="shared" si="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174</v>
      </c>
      <c r="AT245" s="199" t="s">
        <v>125</v>
      </c>
      <c r="AU245" s="199" t="s">
        <v>130</v>
      </c>
      <c r="AY245" s="17" t="s">
        <v>122</v>
      </c>
      <c r="BE245" s="200">
        <f t="shared" si="4"/>
        <v>0</v>
      </c>
      <c r="BF245" s="200">
        <f t="shared" si="5"/>
        <v>0</v>
      </c>
      <c r="BG245" s="200">
        <f t="shared" si="6"/>
        <v>0</v>
      </c>
      <c r="BH245" s="200">
        <f t="shared" si="7"/>
        <v>0</v>
      </c>
      <c r="BI245" s="200">
        <f t="shared" si="8"/>
        <v>0</v>
      </c>
      <c r="BJ245" s="17" t="s">
        <v>130</v>
      </c>
      <c r="BK245" s="200">
        <f t="shared" si="9"/>
        <v>0</v>
      </c>
      <c r="BL245" s="17" t="s">
        <v>174</v>
      </c>
      <c r="BM245" s="199" t="s">
        <v>473</v>
      </c>
    </row>
    <row r="246" spans="1:65" s="2" customFormat="1" ht="24.15" customHeight="1">
      <c r="A246" s="34"/>
      <c r="B246" s="35"/>
      <c r="C246" s="187" t="s">
        <v>474</v>
      </c>
      <c r="D246" s="187" t="s">
        <v>125</v>
      </c>
      <c r="E246" s="188" t="s">
        <v>231</v>
      </c>
      <c r="F246" s="189" t="s">
        <v>232</v>
      </c>
      <c r="G246" s="190" t="s">
        <v>206</v>
      </c>
      <c r="H246" s="191">
        <v>10</v>
      </c>
      <c r="I246" s="192"/>
      <c r="J246" s="193">
        <f t="shared" si="0"/>
        <v>0</v>
      </c>
      <c r="K246" s="194"/>
      <c r="L246" s="39"/>
      <c r="M246" s="195" t="s">
        <v>1</v>
      </c>
      <c r="N246" s="196" t="s">
        <v>38</v>
      </c>
      <c r="O246" s="71"/>
      <c r="P246" s="197">
        <f t="shared" si="1"/>
        <v>0</v>
      </c>
      <c r="Q246" s="197">
        <v>1E-05</v>
      </c>
      <c r="R246" s="197">
        <f t="shared" si="2"/>
        <v>0.0001</v>
      </c>
      <c r="S246" s="197">
        <v>0</v>
      </c>
      <c r="T246" s="198">
        <f t="shared" si="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9" t="s">
        <v>174</v>
      </c>
      <c r="AT246" s="199" t="s">
        <v>125</v>
      </c>
      <c r="AU246" s="199" t="s">
        <v>130</v>
      </c>
      <c r="AY246" s="17" t="s">
        <v>122</v>
      </c>
      <c r="BE246" s="200">
        <f t="shared" si="4"/>
        <v>0</v>
      </c>
      <c r="BF246" s="200">
        <f t="shared" si="5"/>
        <v>0</v>
      </c>
      <c r="BG246" s="200">
        <f t="shared" si="6"/>
        <v>0</v>
      </c>
      <c r="BH246" s="200">
        <f t="shared" si="7"/>
        <v>0</v>
      </c>
      <c r="BI246" s="200">
        <f t="shared" si="8"/>
        <v>0</v>
      </c>
      <c r="BJ246" s="17" t="s">
        <v>130</v>
      </c>
      <c r="BK246" s="200">
        <f t="shared" si="9"/>
        <v>0</v>
      </c>
      <c r="BL246" s="17" t="s">
        <v>174</v>
      </c>
      <c r="BM246" s="199" t="s">
        <v>475</v>
      </c>
    </row>
    <row r="247" spans="1:65" s="2" customFormat="1" ht="16.5" customHeight="1">
      <c r="A247" s="34"/>
      <c r="B247" s="35"/>
      <c r="C247" s="187" t="s">
        <v>476</v>
      </c>
      <c r="D247" s="187" t="s">
        <v>125</v>
      </c>
      <c r="E247" s="188" t="s">
        <v>234</v>
      </c>
      <c r="F247" s="189" t="s">
        <v>235</v>
      </c>
      <c r="G247" s="190" t="s">
        <v>210</v>
      </c>
      <c r="H247" s="191">
        <v>24.943</v>
      </c>
      <c r="I247" s="192"/>
      <c r="J247" s="193">
        <f t="shared" si="0"/>
        <v>0</v>
      </c>
      <c r="K247" s="194"/>
      <c r="L247" s="39"/>
      <c r="M247" s="195" t="s">
        <v>1</v>
      </c>
      <c r="N247" s="196" t="s">
        <v>38</v>
      </c>
      <c r="O247" s="71"/>
      <c r="P247" s="197">
        <f t="shared" si="1"/>
        <v>0</v>
      </c>
      <c r="Q247" s="197">
        <v>0</v>
      </c>
      <c r="R247" s="197">
        <f t="shared" si="2"/>
        <v>0</v>
      </c>
      <c r="S247" s="197">
        <v>0</v>
      </c>
      <c r="T247" s="198">
        <f t="shared" si="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9" t="s">
        <v>174</v>
      </c>
      <c r="AT247" s="199" t="s">
        <v>125</v>
      </c>
      <c r="AU247" s="199" t="s">
        <v>130</v>
      </c>
      <c r="AY247" s="17" t="s">
        <v>122</v>
      </c>
      <c r="BE247" s="200">
        <f t="shared" si="4"/>
        <v>0</v>
      </c>
      <c r="BF247" s="200">
        <f t="shared" si="5"/>
        <v>0</v>
      </c>
      <c r="BG247" s="200">
        <f t="shared" si="6"/>
        <v>0</v>
      </c>
      <c r="BH247" s="200">
        <f t="shared" si="7"/>
        <v>0</v>
      </c>
      <c r="BI247" s="200">
        <f t="shared" si="8"/>
        <v>0</v>
      </c>
      <c r="BJ247" s="17" t="s">
        <v>130</v>
      </c>
      <c r="BK247" s="200">
        <f t="shared" si="9"/>
        <v>0</v>
      </c>
      <c r="BL247" s="17" t="s">
        <v>174</v>
      </c>
      <c r="BM247" s="199" t="s">
        <v>477</v>
      </c>
    </row>
    <row r="248" spans="2:51" s="13" customFormat="1" ht="12">
      <c r="B248" s="201"/>
      <c r="C248" s="202"/>
      <c r="D248" s="203" t="s">
        <v>132</v>
      </c>
      <c r="E248" s="204" t="s">
        <v>1</v>
      </c>
      <c r="F248" s="205" t="s">
        <v>237</v>
      </c>
      <c r="G248" s="202"/>
      <c r="H248" s="204" t="s">
        <v>1</v>
      </c>
      <c r="I248" s="206"/>
      <c r="J248" s="202"/>
      <c r="K248" s="202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132</v>
      </c>
      <c r="AU248" s="211" t="s">
        <v>130</v>
      </c>
      <c r="AV248" s="13" t="s">
        <v>80</v>
      </c>
      <c r="AW248" s="13" t="s">
        <v>30</v>
      </c>
      <c r="AX248" s="13" t="s">
        <v>72</v>
      </c>
      <c r="AY248" s="211" t="s">
        <v>122</v>
      </c>
    </row>
    <row r="249" spans="2:51" s="14" customFormat="1" ht="12">
      <c r="B249" s="212"/>
      <c r="C249" s="213"/>
      <c r="D249" s="203" t="s">
        <v>132</v>
      </c>
      <c r="E249" s="214" t="s">
        <v>1</v>
      </c>
      <c r="F249" s="215" t="s">
        <v>478</v>
      </c>
      <c r="G249" s="213"/>
      <c r="H249" s="216">
        <v>24.943</v>
      </c>
      <c r="I249" s="217"/>
      <c r="J249" s="213"/>
      <c r="K249" s="213"/>
      <c r="L249" s="218"/>
      <c r="M249" s="219"/>
      <c r="N249" s="220"/>
      <c r="O249" s="220"/>
      <c r="P249" s="220"/>
      <c r="Q249" s="220"/>
      <c r="R249" s="220"/>
      <c r="S249" s="220"/>
      <c r="T249" s="221"/>
      <c r="AT249" s="222" t="s">
        <v>132</v>
      </c>
      <c r="AU249" s="222" t="s">
        <v>130</v>
      </c>
      <c r="AV249" s="14" t="s">
        <v>130</v>
      </c>
      <c r="AW249" s="14" t="s">
        <v>30</v>
      </c>
      <c r="AX249" s="14" t="s">
        <v>72</v>
      </c>
      <c r="AY249" s="222" t="s">
        <v>122</v>
      </c>
    </row>
    <row r="250" spans="2:51" s="15" customFormat="1" ht="12">
      <c r="B250" s="234"/>
      <c r="C250" s="235"/>
      <c r="D250" s="203" t="s">
        <v>132</v>
      </c>
      <c r="E250" s="236" t="s">
        <v>1</v>
      </c>
      <c r="F250" s="237" t="s">
        <v>216</v>
      </c>
      <c r="G250" s="235"/>
      <c r="H250" s="238">
        <v>24.943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AT250" s="244" t="s">
        <v>132</v>
      </c>
      <c r="AU250" s="244" t="s">
        <v>130</v>
      </c>
      <c r="AV250" s="15" t="s">
        <v>129</v>
      </c>
      <c r="AW250" s="15" t="s">
        <v>30</v>
      </c>
      <c r="AX250" s="15" t="s">
        <v>80</v>
      </c>
      <c r="AY250" s="244" t="s">
        <v>122</v>
      </c>
    </row>
    <row r="251" spans="1:65" s="2" customFormat="1" ht="16.5" customHeight="1">
      <c r="A251" s="34"/>
      <c r="B251" s="35"/>
      <c r="C251" s="223" t="s">
        <v>479</v>
      </c>
      <c r="D251" s="223" t="s">
        <v>196</v>
      </c>
      <c r="E251" s="224" t="s">
        <v>240</v>
      </c>
      <c r="F251" s="225" t="s">
        <v>241</v>
      </c>
      <c r="G251" s="226" t="s">
        <v>210</v>
      </c>
      <c r="H251" s="227">
        <v>29.932</v>
      </c>
      <c r="I251" s="228"/>
      <c r="J251" s="229">
        <f>ROUND(I251*H251,2)</f>
        <v>0</v>
      </c>
      <c r="K251" s="230"/>
      <c r="L251" s="231"/>
      <c r="M251" s="232" t="s">
        <v>1</v>
      </c>
      <c r="N251" s="233" t="s">
        <v>38</v>
      </c>
      <c r="O251" s="71"/>
      <c r="P251" s="197">
        <f>O251*H251</f>
        <v>0</v>
      </c>
      <c r="Q251" s="197">
        <v>0</v>
      </c>
      <c r="R251" s="197">
        <f>Q251*H251</f>
        <v>0</v>
      </c>
      <c r="S251" s="197">
        <v>0</v>
      </c>
      <c r="T251" s="19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9" t="s">
        <v>199</v>
      </c>
      <c r="AT251" s="199" t="s">
        <v>196</v>
      </c>
      <c r="AU251" s="199" t="s">
        <v>130</v>
      </c>
      <c r="AY251" s="17" t="s">
        <v>122</v>
      </c>
      <c r="BE251" s="200">
        <f>IF(N251="základní",J251,0)</f>
        <v>0</v>
      </c>
      <c r="BF251" s="200">
        <f>IF(N251="snížená",J251,0)</f>
        <v>0</v>
      </c>
      <c r="BG251" s="200">
        <f>IF(N251="zákl. přenesená",J251,0)</f>
        <v>0</v>
      </c>
      <c r="BH251" s="200">
        <f>IF(N251="sníž. přenesená",J251,0)</f>
        <v>0</v>
      </c>
      <c r="BI251" s="200">
        <f>IF(N251="nulová",J251,0)</f>
        <v>0</v>
      </c>
      <c r="BJ251" s="17" t="s">
        <v>130</v>
      </c>
      <c r="BK251" s="200">
        <f>ROUND(I251*H251,2)</f>
        <v>0</v>
      </c>
      <c r="BL251" s="17" t="s">
        <v>174</v>
      </c>
      <c r="BM251" s="199" t="s">
        <v>480</v>
      </c>
    </row>
    <row r="252" spans="2:51" s="14" customFormat="1" ht="12">
      <c r="B252" s="212"/>
      <c r="C252" s="213"/>
      <c r="D252" s="203" t="s">
        <v>132</v>
      </c>
      <c r="E252" s="213"/>
      <c r="F252" s="215" t="s">
        <v>481</v>
      </c>
      <c r="G252" s="213"/>
      <c r="H252" s="216">
        <v>29.932</v>
      </c>
      <c r="I252" s="217"/>
      <c r="J252" s="213"/>
      <c r="K252" s="213"/>
      <c r="L252" s="218"/>
      <c r="M252" s="219"/>
      <c r="N252" s="220"/>
      <c r="O252" s="220"/>
      <c r="P252" s="220"/>
      <c r="Q252" s="220"/>
      <c r="R252" s="220"/>
      <c r="S252" s="220"/>
      <c r="T252" s="221"/>
      <c r="AT252" s="222" t="s">
        <v>132</v>
      </c>
      <c r="AU252" s="222" t="s">
        <v>130</v>
      </c>
      <c r="AV252" s="14" t="s">
        <v>130</v>
      </c>
      <c r="AW252" s="14" t="s">
        <v>4</v>
      </c>
      <c r="AX252" s="14" t="s">
        <v>80</v>
      </c>
      <c r="AY252" s="222" t="s">
        <v>122</v>
      </c>
    </row>
    <row r="253" spans="1:65" s="2" customFormat="1" ht="24.15" customHeight="1">
      <c r="A253" s="34"/>
      <c r="B253" s="35"/>
      <c r="C253" s="187" t="s">
        <v>482</v>
      </c>
      <c r="D253" s="187" t="s">
        <v>125</v>
      </c>
      <c r="E253" s="188" t="s">
        <v>245</v>
      </c>
      <c r="F253" s="189" t="s">
        <v>246</v>
      </c>
      <c r="G253" s="190" t="s">
        <v>210</v>
      </c>
      <c r="H253" s="191">
        <v>10</v>
      </c>
      <c r="I253" s="192"/>
      <c r="J253" s="193">
        <f>ROUND(I253*H253,2)</f>
        <v>0</v>
      </c>
      <c r="K253" s="194"/>
      <c r="L253" s="39"/>
      <c r="M253" s="195" t="s">
        <v>1</v>
      </c>
      <c r="N253" s="196" t="s">
        <v>38</v>
      </c>
      <c r="O253" s="71"/>
      <c r="P253" s="197">
        <f>O253*H253</f>
        <v>0</v>
      </c>
      <c r="Q253" s="197">
        <v>0</v>
      </c>
      <c r="R253" s="197">
        <f>Q253*H253</f>
        <v>0</v>
      </c>
      <c r="S253" s="197">
        <v>0</v>
      </c>
      <c r="T253" s="19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174</v>
      </c>
      <c r="AT253" s="199" t="s">
        <v>125</v>
      </c>
      <c r="AU253" s="199" t="s">
        <v>130</v>
      </c>
      <c r="AY253" s="17" t="s">
        <v>122</v>
      </c>
      <c r="BE253" s="200">
        <f>IF(N253="základní",J253,0)</f>
        <v>0</v>
      </c>
      <c r="BF253" s="200">
        <f>IF(N253="snížená",J253,0)</f>
        <v>0</v>
      </c>
      <c r="BG253" s="200">
        <f>IF(N253="zákl. přenesená",J253,0)</f>
        <v>0</v>
      </c>
      <c r="BH253" s="200">
        <f>IF(N253="sníž. přenesená",J253,0)</f>
        <v>0</v>
      </c>
      <c r="BI253" s="200">
        <f>IF(N253="nulová",J253,0)</f>
        <v>0</v>
      </c>
      <c r="BJ253" s="17" t="s">
        <v>130</v>
      </c>
      <c r="BK253" s="200">
        <f>ROUND(I253*H253,2)</f>
        <v>0</v>
      </c>
      <c r="BL253" s="17" t="s">
        <v>174</v>
      </c>
      <c r="BM253" s="199" t="s">
        <v>483</v>
      </c>
    </row>
    <row r="254" spans="1:65" s="2" customFormat="1" ht="16.5" customHeight="1">
      <c r="A254" s="34"/>
      <c r="B254" s="35"/>
      <c r="C254" s="223" t="s">
        <v>484</v>
      </c>
      <c r="D254" s="223" t="s">
        <v>196</v>
      </c>
      <c r="E254" s="224" t="s">
        <v>249</v>
      </c>
      <c r="F254" s="225" t="s">
        <v>250</v>
      </c>
      <c r="G254" s="226" t="s">
        <v>210</v>
      </c>
      <c r="H254" s="227">
        <v>12</v>
      </c>
      <c r="I254" s="228"/>
      <c r="J254" s="229">
        <f>ROUND(I254*H254,2)</f>
        <v>0</v>
      </c>
      <c r="K254" s="230"/>
      <c r="L254" s="231"/>
      <c r="M254" s="232" t="s">
        <v>1</v>
      </c>
      <c r="N254" s="233" t="s">
        <v>38</v>
      </c>
      <c r="O254" s="71"/>
      <c r="P254" s="197">
        <f>O254*H254</f>
        <v>0</v>
      </c>
      <c r="Q254" s="197">
        <v>0</v>
      </c>
      <c r="R254" s="197">
        <f>Q254*H254</f>
        <v>0</v>
      </c>
      <c r="S254" s="197">
        <v>0</v>
      </c>
      <c r="T254" s="19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9" t="s">
        <v>199</v>
      </c>
      <c r="AT254" s="199" t="s">
        <v>196</v>
      </c>
      <c r="AU254" s="199" t="s">
        <v>130</v>
      </c>
      <c r="AY254" s="17" t="s">
        <v>122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17" t="s">
        <v>130</v>
      </c>
      <c r="BK254" s="200">
        <f>ROUND(I254*H254,2)</f>
        <v>0</v>
      </c>
      <c r="BL254" s="17" t="s">
        <v>174</v>
      </c>
      <c r="BM254" s="199" t="s">
        <v>485</v>
      </c>
    </row>
    <row r="255" spans="2:51" s="14" customFormat="1" ht="12">
      <c r="B255" s="212"/>
      <c r="C255" s="213"/>
      <c r="D255" s="203" t="s">
        <v>132</v>
      </c>
      <c r="E255" s="213"/>
      <c r="F255" s="215" t="s">
        <v>252</v>
      </c>
      <c r="G255" s="213"/>
      <c r="H255" s="216">
        <v>12</v>
      </c>
      <c r="I255" s="217"/>
      <c r="J255" s="213"/>
      <c r="K255" s="213"/>
      <c r="L255" s="218"/>
      <c r="M255" s="219"/>
      <c r="N255" s="220"/>
      <c r="O255" s="220"/>
      <c r="P255" s="220"/>
      <c r="Q255" s="220"/>
      <c r="R255" s="220"/>
      <c r="S255" s="220"/>
      <c r="T255" s="221"/>
      <c r="AT255" s="222" t="s">
        <v>132</v>
      </c>
      <c r="AU255" s="222" t="s">
        <v>130</v>
      </c>
      <c r="AV255" s="14" t="s">
        <v>130</v>
      </c>
      <c r="AW255" s="14" t="s">
        <v>4</v>
      </c>
      <c r="AX255" s="14" t="s">
        <v>80</v>
      </c>
      <c r="AY255" s="222" t="s">
        <v>122</v>
      </c>
    </row>
    <row r="256" spans="1:65" s="2" customFormat="1" ht="24.15" customHeight="1">
      <c r="A256" s="34"/>
      <c r="B256" s="35"/>
      <c r="C256" s="187" t="s">
        <v>486</v>
      </c>
      <c r="D256" s="187" t="s">
        <v>125</v>
      </c>
      <c r="E256" s="188" t="s">
        <v>254</v>
      </c>
      <c r="F256" s="189" t="s">
        <v>255</v>
      </c>
      <c r="G256" s="190" t="s">
        <v>210</v>
      </c>
      <c r="H256" s="191">
        <v>78.034</v>
      </c>
      <c r="I256" s="192"/>
      <c r="J256" s="193">
        <f>ROUND(I256*H256,2)</f>
        <v>0</v>
      </c>
      <c r="K256" s="194"/>
      <c r="L256" s="39"/>
      <c r="M256" s="195" t="s">
        <v>1</v>
      </c>
      <c r="N256" s="196" t="s">
        <v>38</v>
      </c>
      <c r="O256" s="71"/>
      <c r="P256" s="197">
        <f>O256*H256</f>
        <v>0</v>
      </c>
      <c r="Q256" s="197">
        <v>0.0002</v>
      </c>
      <c r="R256" s="197">
        <f>Q256*H256</f>
        <v>0.015606800000000002</v>
      </c>
      <c r="S256" s="197">
        <v>0</v>
      </c>
      <c r="T256" s="19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9" t="s">
        <v>174</v>
      </c>
      <c r="AT256" s="199" t="s">
        <v>125</v>
      </c>
      <c r="AU256" s="199" t="s">
        <v>130</v>
      </c>
      <c r="AY256" s="17" t="s">
        <v>122</v>
      </c>
      <c r="BE256" s="200">
        <f>IF(N256="základní",J256,0)</f>
        <v>0</v>
      </c>
      <c r="BF256" s="200">
        <f>IF(N256="snížená",J256,0)</f>
        <v>0</v>
      </c>
      <c r="BG256" s="200">
        <f>IF(N256="zákl. přenesená",J256,0)</f>
        <v>0</v>
      </c>
      <c r="BH256" s="200">
        <f>IF(N256="sníž. přenesená",J256,0)</f>
        <v>0</v>
      </c>
      <c r="BI256" s="200">
        <f>IF(N256="nulová",J256,0)</f>
        <v>0</v>
      </c>
      <c r="BJ256" s="17" t="s">
        <v>130</v>
      </c>
      <c r="BK256" s="200">
        <f>ROUND(I256*H256,2)</f>
        <v>0</v>
      </c>
      <c r="BL256" s="17" t="s">
        <v>174</v>
      </c>
      <c r="BM256" s="199" t="s">
        <v>487</v>
      </c>
    </row>
    <row r="257" spans="1:65" s="2" customFormat="1" ht="33" customHeight="1">
      <c r="A257" s="34"/>
      <c r="B257" s="35"/>
      <c r="C257" s="187" t="s">
        <v>488</v>
      </c>
      <c r="D257" s="187" t="s">
        <v>125</v>
      </c>
      <c r="E257" s="188" t="s">
        <v>489</v>
      </c>
      <c r="F257" s="189" t="s">
        <v>490</v>
      </c>
      <c r="G257" s="190" t="s">
        <v>210</v>
      </c>
      <c r="H257" s="191">
        <v>78.034</v>
      </c>
      <c r="I257" s="192"/>
      <c r="J257" s="193">
        <f>ROUND(I257*H257,2)</f>
        <v>0</v>
      </c>
      <c r="K257" s="194"/>
      <c r="L257" s="39"/>
      <c r="M257" s="195" t="s">
        <v>1</v>
      </c>
      <c r="N257" s="196" t="s">
        <v>38</v>
      </c>
      <c r="O257" s="71"/>
      <c r="P257" s="197">
        <f>O257*H257</f>
        <v>0</v>
      </c>
      <c r="Q257" s="197">
        <v>0.00014</v>
      </c>
      <c r="R257" s="197">
        <f>Q257*H257</f>
        <v>0.01092476</v>
      </c>
      <c r="S257" s="197">
        <v>0</v>
      </c>
      <c r="T257" s="198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9" t="s">
        <v>174</v>
      </c>
      <c r="AT257" s="199" t="s">
        <v>125</v>
      </c>
      <c r="AU257" s="199" t="s">
        <v>130</v>
      </c>
      <c r="AY257" s="17" t="s">
        <v>122</v>
      </c>
      <c r="BE257" s="200">
        <f>IF(N257="základní",J257,0)</f>
        <v>0</v>
      </c>
      <c r="BF257" s="200">
        <f>IF(N257="snížená",J257,0)</f>
        <v>0</v>
      </c>
      <c r="BG257" s="200">
        <f>IF(N257="zákl. přenesená",J257,0)</f>
        <v>0</v>
      </c>
      <c r="BH257" s="200">
        <f>IF(N257="sníž. přenesená",J257,0)</f>
        <v>0</v>
      </c>
      <c r="BI257" s="200">
        <f>IF(N257="nulová",J257,0)</f>
        <v>0</v>
      </c>
      <c r="BJ257" s="17" t="s">
        <v>130</v>
      </c>
      <c r="BK257" s="200">
        <f>ROUND(I257*H257,2)</f>
        <v>0</v>
      </c>
      <c r="BL257" s="17" t="s">
        <v>174</v>
      </c>
      <c r="BM257" s="199" t="s">
        <v>491</v>
      </c>
    </row>
    <row r="258" spans="1:65" s="2" customFormat="1" ht="33" customHeight="1">
      <c r="A258" s="34"/>
      <c r="B258" s="35"/>
      <c r="C258" s="187" t="s">
        <v>492</v>
      </c>
      <c r="D258" s="187" t="s">
        <v>125</v>
      </c>
      <c r="E258" s="188" t="s">
        <v>258</v>
      </c>
      <c r="F258" s="189" t="s">
        <v>259</v>
      </c>
      <c r="G258" s="190" t="s">
        <v>210</v>
      </c>
      <c r="H258" s="191">
        <v>78.034</v>
      </c>
      <c r="I258" s="192"/>
      <c r="J258" s="193">
        <f>ROUND(I258*H258,2)</f>
        <v>0</v>
      </c>
      <c r="K258" s="194"/>
      <c r="L258" s="39"/>
      <c r="M258" s="195" t="s">
        <v>1</v>
      </c>
      <c r="N258" s="196" t="s">
        <v>38</v>
      </c>
      <c r="O258" s="71"/>
      <c r="P258" s="197">
        <f>O258*H258</f>
        <v>0</v>
      </c>
      <c r="Q258" s="197">
        <v>0.00026</v>
      </c>
      <c r="R258" s="197">
        <f>Q258*H258</f>
        <v>0.02028884</v>
      </c>
      <c r="S258" s="197">
        <v>0</v>
      </c>
      <c r="T258" s="19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9" t="s">
        <v>174</v>
      </c>
      <c r="AT258" s="199" t="s">
        <v>125</v>
      </c>
      <c r="AU258" s="199" t="s">
        <v>130</v>
      </c>
      <c r="AY258" s="17" t="s">
        <v>122</v>
      </c>
      <c r="BE258" s="200">
        <f>IF(N258="základní",J258,0)</f>
        <v>0</v>
      </c>
      <c r="BF258" s="200">
        <f>IF(N258="snížená",J258,0)</f>
        <v>0</v>
      </c>
      <c r="BG258" s="200">
        <f>IF(N258="zákl. přenesená",J258,0)</f>
        <v>0</v>
      </c>
      <c r="BH258" s="200">
        <f>IF(N258="sníž. přenesená",J258,0)</f>
        <v>0</v>
      </c>
      <c r="BI258" s="200">
        <f>IF(N258="nulová",J258,0)</f>
        <v>0</v>
      </c>
      <c r="BJ258" s="17" t="s">
        <v>130</v>
      </c>
      <c r="BK258" s="200">
        <f>ROUND(I258*H258,2)</f>
        <v>0</v>
      </c>
      <c r="BL258" s="17" t="s">
        <v>174</v>
      </c>
      <c r="BM258" s="199" t="s">
        <v>493</v>
      </c>
    </row>
    <row r="259" spans="2:51" s="13" customFormat="1" ht="12">
      <c r="B259" s="201"/>
      <c r="C259" s="202"/>
      <c r="D259" s="203" t="s">
        <v>132</v>
      </c>
      <c r="E259" s="204" t="s">
        <v>1</v>
      </c>
      <c r="F259" s="205" t="s">
        <v>261</v>
      </c>
      <c r="G259" s="202"/>
      <c r="H259" s="204" t="s">
        <v>1</v>
      </c>
      <c r="I259" s="206"/>
      <c r="J259" s="202"/>
      <c r="K259" s="202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132</v>
      </c>
      <c r="AU259" s="211" t="s">
        <v>130</v>
      </c>
      <c r="AV259" s="13" t="s">
        <v>80</v>
      </c>
      <c r="AW259" s="13" t="s">
        <v>30</v>
      </c>
      <c r="AX259" s="13" t="s">
        <v>72</v>
      </c>
      <c r="AY259" s="211" t="s">
        <v>122</v>
      </c>
    </row>
    <row r="260" spans="2:51" s="13" customFormat="1" ht="12">
      <c r="B260" s="201"/>
      <c r="C260" s="202"/>
      <c r="D260" s="203" t="s">
        <v>132</v>
      </c>
      <c r="E260" s="204" t="s">
        <v>1</v>
      </c>
      <c r="F260" s="205" t="s">
        <v>262</v>
      </c>
      <c r="G260" s="202"/>
      <c r="H260" s="204" t="s">
        <v>1</v>
      </c>
      <c r="I260" s="206"/>
      <c r="J260" s="202"/>
      <c r="K260" s="202"/>
      <c r="L260" s="207"/>
      <c r="M260" s="208"/>
      <c r="N260" s="209"/>
      <c r="O260" s="209"/>
      <c r="P260" s="209"/>
      <c r="Q260" s="209"/>
      <c r="R260" s="209"/>
      <c r="S260" s="209"/>
      <c r="T260" s="210"/>
      <c r="AT260" s="211" t="s">
        <v>132</v>
      </c>
      <c r="AU260" s="211" t="s">
        <v>130</v>
      </c>
      <c r="AV260" s="13" t="s">
        <v>80</v>
      </c>
      <c r="AW260" s="13" t="s">
        <v>30</v>
      </c>
      <c r="AX260" s="13" t="s">
        <v>72</v>
      </c>
      <c r="AY260" s="211" t="s">
        <v>122</v>
      </c>
    </row>
    <row r="261" spans="2:51" s="14" customFormat="1" ht="12">
      <c r="B261" s="212"/>
      <c r="C261" s="213"/>
      <c r="D261" s="203" t="s">
        <v>132</v>
      </c>
      <c r="E261" s="214" t="s">
        <v>1</v>
      </c>
      <c r="F261" s="215" t="s">
        <v>494</v>
      </c>
      <c r="G261" s="213"/>
      <c r="H261" s="216">
        <v>39.68149999999999</v>
      </c>
      <c r="I261" s="217"/>
      <c r="J261" s="213"/>
      <c r="K261" s="213"/>
      <c r="L261" s="218"/>
      <c r="M261" s="219"/>
      <c r="N261" s="220"/>
      <c r="O261" s="220"/>
      <c r="P261" s="220"/>
      <c r="Q261" s="220"/>
      <c r="R261" s="220"/>
      <c r="S261" s="220"/>
      <c r="T261" s="221"/>
      <c r="AT261" s="222" t="s">
        <v>132</v>
      </c>
      <c r="AU261" s="222" t="s">
        <v>130</v>
      </c>
      <c r="AV261" s="14" t="s">
        <v>130</v>
      </c>
      <c r="AW261" s="14" t="s">
        <v>30</v>
      </c>
      <c r="AX261" s="14" t="s">
        <v>72</v>
      </c>
      <c r="AY261" s="222" t="s">
        <v>122</v>
      </c>
    </row>
    <row r="262" spans="2:51" s="13" customFormat="1" ht="12">
      <c r="B262" s="201"/>
      <c r="C262" s="202"/>
      <c r="D262" s="203" t="s">
        <v>132</v>
      </c>
      <c r="E262" s="204" t="s">
        <v>1</v>
      </c>
      <c r="F262" s="205" t="s">
        <v>264</v>
      </c>
      <c r="G262" s="202"/>
      <c r="H262" s="204" t="s">
        <v>1</v>
      </c>
      <c r="I262" s="206"/>
      <c r="J262" s="202"/>
      <c r="K262" s="202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132</v>
      </c>
      <c r="AU262" s="211" t="s">
        <v>130</v>
      </c>
      <c r="AV262" s="13" t="s">
        <v>80</v>
      </c>
      <c r="AW262" s="13" t="s">
        <v>30</v>
      </c>
      <c r="AX262" s="13" t="s">
        <v>72</v>
      </c>
      <c r="AY262" s="211" t="s">
        <v>122</v>
      </c>
    </row>
    <row r="263" spans="2:51" s="14" customFormat="1" ht="12">
      <c r="B263" s="212"/>
      <c r="C263" s="213"/>
      <c r="D263" s="203" t="s">
        <v>132</v>
      </c>
      <c r="E263" s="214" t="s">
        <v>1</v>
      </c>
      <c r="F263" s="215" t="s">
        <v>495</v>
      </c>
      <c r="G263" s="213"/>
      <c r="H263" s="216">
        <v>7.964</v>
      </c>
      <c r="I263" s="217"/>
      <c r="J263" s="213"/>
      <c r="K263" s="213"/>
      <c r="L263" s="218"/>
      <c r="M263" s="219"/>
      <c r="N263" s="220"/>
      <c r="O263" s="220"/>
      <c r="P263" s="220"/>
      <c r="Q263" s="220"/>
      <c r="R263" s="220"/>
      <c r="S263" s="220"/>
      <c r="T263" s="221"/>
      <c r="AT263" s="222" t="s">
        <v>132</v>
      </c>
      <c r="AU263" s="222" t="s">
        <v>130</v>
      </c>
      <c r="AV263" s="14" t="s">
        <v>130</v>
      </c>
      <c r="AW263" s="14" t="s">
        <v>30</v>
      </c>
      <c r="AX263" s="14" t="s">
        <v>72</v>
      </c>
      <c r="AY263" s="222" t="s">
        <v>122</v>
      </c>
    </row>
    <row r="264" spans="2:51" s="13" customFormat="1" ht="12">
      <c r="B264" s="201"/>
      <c r="C264" s="202"/>
      <c r="D264" s="203" t="s">
        <v>132</v>
      </c>
      <c r="E264" s="204" t="s">
        <v>1</v>
      </c>
      <c r="F264" s="205" t="s">
        <v>212</v>
      </c>
      <c r="G264" s="202"/>
      <c r="H264" s="204" t="s">
        <v>1</v>
      </c>
      <c r="I264" s="206"/>
      <c r="J264" s="202"/>
      <c r="K264" s="202"/>
      <c r="L264" s="207"/>
      <c r="M264" s="208"/>
      <c r="N264" s="209"/>
      <c r="O264" s="209"/>
      <c r="P264" s="209"/>
      <c r="Q264" s="209"/>
      <c r="R264" s="209"/>
      <c r="S264" s="209"/>
      <c r="T264" s="210"/>
      <c r="AT264" s="211" t="s">
        <v>132</v>
      </c>
      <c r="AU264" s="211" t="s">
        <v>130</v>
      </c>
      <c r="AV264" s="13" t="s">
        <v>80</v>
      </c>
      <c r="AW264" s="13" t="s">
        <v>30</v>
      </c>
      <c r="AX264" s="13" t="s">
        <v>72</v>
      </c>
      <c r="AY264" s="211" t="s">
        <v>122</v>
      </c>
    </row>
    <row r="265" spans="2:51" s="14" customFormat="1" ht="12">
      <c r="B265" s="212"/>
      <c r="C265" s="213"/>
      <c r="D265" s="203" t="s">
        <v>132</v>
      </c>
      <c r="E265" s="214" t="s">
        <v>1</v>
      </c>
      <c r="F265" s="215" t="s">
        <v>496</v>
      </c>
      <c r="G265" s="213"/>
      <c r="H265" s="216">
        <v>5.445</v>
      </c>
      <c r="I265" s="217"/>
      <c r="J265" s="213"/>
      <c r="K265" s="213"/>
      <c r="L265" s="218"/>
      <c r="M265" s="219"/>
      <c r="N265" s="220"/>
      <c r="O265" s="220"/>
      <c r="P265" s="220"/>
      <c r="Q265" s="220"/>
      <c r="R265" s="220"/>
      <c r="S265" s="220"/>
      <c r="T265" s="221"/>
      <c r="AT265" s="222" t="s">
        <v>132</v>
      </c>
      <c r="AU265" s="222" t="s">
        <v>130</v>
      </c>
      <c r="AV265" s="14" t="s">
        <v>130</v>
      </c>
      <c r="AW265" s="14" t="s">
        <v>30</v>
      </c>
      <c r="AX265" s="14" t="s">
        <v>72</v>
      </c>
      <c r="AY265" s="222" t="s">
        <v>122</v>
      </c>
    </row>
    <row r="266" spans="2:51" s="13" customFormat="1" ht="12">
      <c r="B266" s="201"/>
      <c r="C266" s="202"/>
      <c r="D266" s="203" t="s">
        <v>132</v>
      </c>
      <c r="E266" s="204" t="s">
        <v>1</v>
      </c>
      <c r="F266" s="205" t="s">
        <v>267</v>
      </c>
      <c r="G266" s="202"/>
      <c r="H266" s="204" t="s">
        <v>1</v>
      </c>
      <c r="I266" s="206"/>
      <c r="J266" s="202"/>
      <c r="K266" s="202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132</v>
      </c>
      <c r="AU266" s="211" t="s">
        <v>130</v>
      </c>
      <c r="AV266" s="13" t="s">
        <v>80</v>
      </c>
      <c r="AW266" s="13" t="s">
        <v>30</v>
      </c>
      <c r="AX266" s="13" t="s">
        <v>72</v>
      </c>
      <c r="AY266" s="211" t="s">
        <v>122</v>
      </c>
    </row>
    <row r="267" spans="2:51" s="14" customFormat="1" ht="12">
      <c r="B267" s="212"/>
      <c r="C267" s="213"/>
      <c r="D267" s="203" t="s">
        <v>132</v>
      </c>
      <c r="E267" s="214" t="s">
        <v>1</v>
      </c>
      <c r="F267" s="215" t="s">
        <v>478</v>
      </c>
      <c r="G267" s="213"/>
      <c r="H267" s="216">
        <v>24.943</v>
      </c>
      <c r="I267" s="217"/>
      <c r="J267" s="213"/>
      <c r="K267" s="213"/>
      <c r="L267" s="218"/>
      <c r="M267" s="219"/>
      <c r="N267" s="220"/>
      <c r="O267" s="220"/>
      <c r="P267" s="220"/>
      <c r="Q267" s="220"/>
      <c r="R267" s="220"/>
      <c r="S267" s="220"/>
      <c r="T267" s="221"/>
      <c r="AT267" s="222" t="s">
        <v>132</v>
      </c>
      <c r="AU267" s="222" t="s">
        <v>130</v>
      </c>
      <c r="AV267" s="14" t="s">
        <v>130</v>
      </c>
      <c r="AW267" s="14" t="s">
        <v>30</v>
      </c>
      <c r="AX267" s="14" t="s">
        <v>72</v>
      </c>
      <c r="AY267" s="222" t="s">
        <v>122</v>
      </c>
    </row>
    <row r="268" spans="2:51" s="15" customFormat="1" ht="12">
      <c r="B268" s="234"/>
      <c r="C268" s="235"/>
      <c r="D268" s="203" t="s">
        <v>132</v>
      </c>
      <c r="E268" s="236" t="s">
        <v>1</v>
      </c>
      <c r="F268" s="237" t="s">
        <v>216</v>
      </c>
      <c r="G268" s="235"/>
      <c r="H268" s="238">
        <v>78.03349999999999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AT268" s="244" t="s">
        <v>132</v>
      </c>
      <c r="AU268" s="244" t="s">
        <v>130</v>
      </c>
      <c r="AV268" s="15" t="s">
        <v>129</v>
      </c>
      <c r="AW268" s="15" t="s">
        <v>30</v>
      </c>
      <c r="AX268" s="15" t="s">
        <v>80</v>
      </c>
      <c r="AY268" s="244" t="s">
        <v>122</v>
      </c>
    </row>
    <row r="269" spans="1:65" s="2" customFormat="1" ht="24.15" customHeight="1">
      <c r="A269" s="34"/>
      <c r="B269" s="35"/>
      <c r="C269" s="187" t="s">
        <v>497</v>
      </c>
      <c r="D269" s="187" t="s">
        <v>125</v>
      </c>
      <c r="E269" s="188" t="s">
        <v>269</v>
      </c>
      <c r="F269" s="189" t="s">
        <v>270</v>
      </c>
      <c r="G269" s="190" t="s">
        <v>210</v>
      </c>
      <c r="H269" s="191">
        <v>10.07</v>
      </c>
      <c r="I269" s="192"/>
      <c r="J269" s="193">
        <f>ROUND(I269*H269,2)</f>
        <v>0</v>
      </c>
      <c r="K269" s="194"/>
      <c r="L269" s="39"/>
      <c r="M269" s="195" t="s">
        <v>1</v>
      </c>
      <c r="N269" s="196" t="s">
        <v>38</v>
      </c>
      <c r="O269" s="71"/>
      <c r="P269" s="197">
        <f>O269*H269</f>
        <v>0</v>
      </c>
      <c r="Q269" s="197">
        <v>0</v>
      </c>
      <c r="R269" s="197">
        <f>Q269*H269</f>
        <v>0</v>
      </c>
      <c r="S269" s="197">
        <v>0</v>
      </c>
      <c r="T269" s="198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9" t="s">
        <v>174</v>
      </c>
      <c r="AT269" s="199" t="s">
        <v>125</v>
      </c>
      <c r="AU269" s="199" t="s">
        <v>130</v>
      </c>
      <c r="AY269" s="17" t="s">
        <v>122</v>
      </c>
      <c r="BE269" s="200">
        <f>IF(N269="základní",J269,0)</f>
        <v>0</v>
      </c>
      <c r="BF269" s="200">
        <f>IF(N269="snížená",J269,0)</f>
        <v>0</v>
      </c>
      <c r="BG269" s="200">
        <f>IF(N269="zákl. přenesená",J269,0)</f>
        <v>0</v>
      </c>
      <c r="BH269" s="200">
        <f>IF(N269="sníž. přenesená",J269,0)</f>
        <v>0</v>
      </c>
      <c r="BI269" s="200">
        <f>IF(N269="nulová",J269,0)</f>
        <v>0</v>
      </c>
      <c r="BJ269" s="17" t="s">
        <v>130</v>
      </c>
      <c r="BK269" s="200">
        <f>ROUND(I269*H269,2)</f>
        <v>0</v>
      </c>
      <c r="BL269" s="17" t="s">
        <v>174</v>
      </c>
      <c r="BM269" s="199" t="s">
        <v>498</v>
      </c>
    </row>
    <row r="270" spans="2:51" s="13" customFormat="1" ht="12">
      <c r="B270" s="201"/>
      <c r="C270" s="202"/>
      <c r="D270" s="203" t="s">
        <v>132</v>
      </c>
      <c r="E270" s="204" t="s">
        <v>1</v>
      </c>
      <c r="F270" s="205" t="s">
        <v>261</v>
      </c>
      <c r="G270" s="202"/>
      <c r="H270" s="204" t="s">
        <v>1</v>
      </c>
      <c r="I270" s="206"/>
      <c r="J270" s="202"/>
      <c r="K270" s="202"/>
      <c r="L270" s="207"/>
      <c r="M270" s="208"/>
      <c r="N270" s="209"/>
      <c r="O270" s="209"/>
      <c r="P270" s="209"/>
      <c r="Q270" s="209"/>
      <c r="R270" s="209"/>
      <c r="S270" s="209"/>
      <c r="T270" s="210"/>
      <c r="AT270" s="211" t="s">
        <v>132</v>
      </c>
      <c r="AU270" s="211" t="s">
        <v>130</v>
      </c>
      <c r="AV270" s="13" t="s">
        <v>80</v>
      </c>
      <c r="AW270" s="13" t="s">
        <v>30</v>
      </c>
      <c r="AX270" s="13" t="s">
        <v>72</v>
      </c>
      <c r="AY270" s="211" t="s">
        <v>122</v>
      </c>
    </row>
    <row r="271" spans="2:51" s="13" customFormat="1" ht="12">
      <c r="B271" s="201"/>
      <c r="C271" s="202"/>
      <c r="D271" s="203" t="s">
        <v>132</v>
      </c>
      <c r="E271" s="204" t="s">
        <v>1</v>
      </c>
      <c r="F271" s="205" t="s">
        <v>212</v>
      </c>
      <c r="G271" s="202"/>
      <c r="H271" s="204" t="s">
        <v>1</v>
      </c>
      <c r="I271" s="206"/>
      <c r="J271" s="202"/>
      <c r="K271" s="202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132</v>
      </c>
      <c r="AU271" s="211" t="s">
        <v>130</v>
      </c>
      <c r="AV271" s="13" t="s">
        <v>80</v>
      </c>
      <c r="AW271" s="13" t="s">
        <v>30</v>
      </c>
      <c r="AX271" s="13" t="s">
        <v>72</v>
      </c>
      <c r="AY271" s="211" t="s">
        <v>122</v>
      </c>
    </row>
    <row r="272" spans="2:51" s="14" customFormat="1" ht="12">
      <c r="B272" s="212"/>
      <c r="C272" s="213"/>
      <c r="D272" s="203" t="s">
        <v>132</v>
      </c>
      <c r="E272" s="214" t="s">
        <v>1</v>
      </c>
      <c r="F272" s="215" t="s">
        <v>496</v>
      </c>
      <c r="G272" s="213"/>
      <c r="H272" s="216">
        <v>5.445</v>
      </c>
      <c r="I272" s="217"/>
      <c r="J272" s="213"/>
      <c r="K272" s="213"/>
      <c r="L272" s="218"/>
      <c r="M272" s="219"/>
      <c r="N272" s="220"/>
      <c r="O272" s="220"/>
      <c r="P272" s="220"/>
      <c r="Q272" s="220"/>
      <c r="R272" s="220"/>
      <c r="S272" s="220"/>
      <c r="T272" s="221"/>
      <c r="AT272" s="222" t="s">
        <v>132</v>
      </c>
      <c r="AU272" s="222" t="s">
        <v>130</v>
      </c>
      <c r="AV272" s="14" t="s">
        <v>130</v>
      </c>
      <c r="AW272" s="14" t="s">
        <v>30</v>
      </c>
      <c r="AX272" s="14" t="s">
        <v>72</v>
      </c>
      <c r="AY272" s="222" t="s">
        <v>122</v>
      </c>
    </row>
    <row r="273" spans="2:51" s="13" customFormat="1" ht="12">
      <c r="B273" s="201"/>
      <c r="C273" s="202"/>
      <c r="D273" s="203" t="s">
        <v>132</v>
      </c>
      <c r="E273" s="204" t="s">
        <v>1</v>
      </c>
      <c r="F273" s="205" t="s">
        <v>267</v>
      </c>
      <c r="G273" s="202"/>
      <c r="H273" s="204" t="s">
        <v>1</v>
      </c>
      <c r="I273" s="206"/>
      <c r="J273" s="202"/>
      <c r="K273" s="202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132</v>
      </c>
      <c r="AU273" s="211" t="s">
        <v>130</v>
      </c>
      <c r="AV273" s="13" t="s">
        <v>80</v>
      </c>
      <c r="AW273" s="13" t="s">
        <v>30</v>
      </c>
      <c r="AX273" s="13" t="s">
        <v>72</v>
      </c>
      <c r="AY273" s="211" t="s">
        <v>122</v>
      </c>
    </row>
    <row r="274" spans="2:51" s="14" customFormat="1" ht="12">
      <c r="B274" s="212"/>
      <c r="C274" s="213"/>
      <c r="D274" s="203" t="s">
        <v>132</v>
      </c>
      <c r="E274" s="214" t="s">
        <v>1</v>
      </c>
      <c r="F274" s="215" t="s">
        <v>499</v>
      </c>
      <c r="G274" s="213"/>
      <c r="H274" s="216">
        <v>4.625</v>
      </c>
      <c r="I274" s="217"/>
      <c r="J274" s="213"/>
      <c r="K274" s="213"/>
      <c r="L274" s="218"/>
      <c r="M274" s="219"/>
      <c r="N274" s="220"/>
      <c r="O274" s="220"/>
      <c r="P274" s="220"/>
      <c r="Q274" s="220"/>
      <c r="R274" s="220"/>
      <c r="S274" s="220"/>
      <c r="T274" s="221"/>
      <c r="AT274" s="222" t="s">
        <v>132</v>
      </c>
      <c r="AU274" s="222" t="s">
        <v>130</v>
      </c>
      <c r="AV274" s="14" t="s">
        <v>130</v>
      </c>
      <c r="AW274" s="14" t="s">
        <v>30</v>
      </c>
      <c r="AX274" s="14" t="s">
        <v>72</v>
      </c>
      <c r="AY274" s="222" t="s">
        <v>122</v>
      </c>
    </row>
    <row r="275" spans="2:51" s="15" customFormat="1" ht="12">
      <c r="B275" s="234"/>
      <c r="C275" s="235"/>
      <c r="D275" s="203" t="s">
        <v>132</v>
      </c>
      <c r="E275" s="236" t="s">
        <v>1</v>
      </c>
      <c r="F275" s="237" t="s">
        <v>216</v>
      </c>
      <c r="G275" s="235"/>
      <c r="H275" s="238">
        <v>10.07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AT275" s="244" t="s">
        <v>132</v>
      </c>
      <c r="AU275" s="244" t="s">
        <v>130</v>
      </c>
      <c r="AV275" s="15" t="s">
        <v>129</v>
      </c>
      <c r="AW275" s="15" t="s">
        <v>30</v>
      </c>
      <c r="AX275" s="15" t="s">
        <v>80</v>
      </c>
      <c r="AY275" s="244" t="s">
        <v>122</v>
      </c>
    </row>
    <row r="276" spans="2:63" s="12" customFormat="1" ht="22.95" customHeight="1">
      <c r="B276" s="171"/>
      <c r="C276" s="172"/>
      <c r="D276" s="173" t="s">
        <v>71</v>
      </c>
      <c r="E276" s="185" t="s">
        <v>273</v>
      </c>
      <c r="F276" s="185" t="s">
        <v>274</v>
      </c>
      <c r="G276" s="172"/>
      <c r="H276" s="172"/>
      <c r="I276" s="175"/>
      <c r="J276" s="186">
        <f>BK276</f>
        <v>0</v>
      </c>
      <c r="K276" s="172"/>
      <c r="L276" s="177"/>
      <c r="M276" s="178"/>
      <c r="N276" s="179"/>
      <c r="O276" s="179"/>
      <c r="P276" s="180">
        <f>SUM(P277:P279)</f>
        <v>0</v>
      </c>
      <c r="Q276" s="179"/>
      <c r="R276" s="180">
        <f>SUM(R277:R279)</f>
        <v>0</v>
      </c>
      <c r="S276" s="179"/>
      <c r="T276" s="181">
        <f>SUM(T277:T279)</f>
        <v>0</v>
      </c>
      <c r="AR276" s="182" t="s">
        <v>130</v>
      </c>
      <c r="AT276" s="183" t="s">
        <v>71</v>
      </c>
      <c r="AU276" s="183" t="s">
        <v>80</v>
      </c>
      <c r="AY276" s="182" t="s">
        <v>122</v>
      </c>
      <c r="BK276" s="184">
        <f>SUM(BK277:BK279)</f>
        <v>0</v>
      </c>
    </row>
    <row r="277" spans="1:65" s="2" customFormat="1" ht="21.75" customHeight="1">
      <c r="A277" s="34"/>
      <c r="B277" s="35"/>
      <c r="C277" s="187" t="s">
        <v>500</v>
      </c>
      <c r="D277" s="187" t="s">
        <v>125</v>
      </c>
      <c r="E277" s="188" t="s">
        <v>285</v>
      </c>
      <c r="F277" s="189" t="s">
        <v>286</v>
      </c>
      <c r="G277" s="190" t="s">
        <v>287</v>
      </c>
      <c r="H277" s="191">
        <v>4</v>
      </c>
      <c r="I277" s="192"/>
      <c r="J277" s="193">
        <f>ROUND(I277*H277,2)</f>
        <v>0</v>
      </c>
      <c r="K277" s="194"/>
      <c r="L277" s="39"/>
      <c r="M277" s="195" t="s">
        <v>1</v>
      </c>
      <c r="N277" s="196" t="s">
        <v>38</v>
      </c>
      <c r="O277" s="71"/>
      <c r="P277" s="197">
        <f>O277*H277</f>
        <v>0</v>
      </c>
      <c r="Q277" s="197">
        <v>0</v>
      </c>
      <c r="R277" s="197">
        <f>Q277*H277</f>
        <v>0</v>
      </c>
      <c r="S277" s="197">
        <v>0</v>
      </c>
      <c r="T277" s="19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9" t="s">
        <v>174</v>
      </c>
      <c r="AT277" s="199" t="s">
        <v>125</v>
      </c>
      <c r="AU277" s="199" t="s">
        <v>130</v>
      </c>
      <c r="AY277" s="17" t="s">
        <v>122</v>
      </c>
      <c r="BE277" s="200">
        <f>IF(N277="základní",J277,0)</f>
        <v>0</v>
      </c>
      <c r="BF277" s="200">
        <f>IF(N277="snížená",J277,0)</f>
        <v>0</v>
      </c>
      <c r="BG277" s="200">
        <f>IF(N277="zákl. přenesená",J277,0)</f>
        <v>0</v>
      </c>
      <c r="BH277" s="200">
        <f>IF(N277="sníž. přenesená",J277,0)</f>
        <v>0</v>
      </c>
      <c r="BI277" s="200">
        <f>IF(N277="nulová",J277,0)</f>
        <v>0</v>
      </c>
      <c r="BJ277" s="17" t="s">
        <v>130</v>
      </c>
      <c r="BK277" s="200">
        <f>ROUND(I277*H277,2)</f>
        <v>0</v>
      </c>
      <c r="BL277" s="17" t="s">
        <v>174</v>
      </c>
      <c r="BM277" s="199" t="s">
        <v>501</v>
      </c>
    </row>
    <row r="278" spans="2:51" s="13" customFormat="1" ht="12">
      <c r="B278" s="201"/>
      <c r="C278" s="202"/>
      <c r="D278" s="203" t="s">
        <v>132</v>
      </c>
      <c r="E278" s="204" t="s">
        <v>1</v>
      </c>
      <c r="F278" s="205" t="s">
        <v>214</v>
      </c>
      <c r="G278" s="202"/>
      <c r="H278" s="204" t="s">
        <v>1</v>
      </c>
      <c r="I278" s="206"/>
      <c r="J278" s="202"/>
      <c r="K278" s="202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132</v>
      </c>
      <c r="AU278" s="211" t="s">
        <v>130</v>
      </c>
      <c r="AV278" s="13" t="s">
        <v>80</v>
      </c>
      <c r="AW278" s="13" t="s">
        <v>30</v>
      </c>
      <c r="AX278" s="13" t="s">
        <v>72</v>
      </c>
      <c r="AY278" s="211" t="s">
        <v>122</v>
      </c>
    </row>
    <row r="279" spans="2:51" s="14" customFormat="1" ht="12">
      <c r="B279" s="212"/>
      <c r="C279" s="213"/>
      <c r="D279" s="203" t="s">
        <v>132</v>
      </c>
      <c r="E279" s="214" t="s">
        <v>1</v>
      </c>
      <c r="F279" s="215" t="s">
        <v>502</v>
      </c>
      <c r="G279" s="213"/>
      <c r="H279" s="216">
        <v>4</v>
      </c>
      <c r="I279" s="217"/>
      <c r="J279" s="213"/>
      <c r="K279" s="213"/>
      <c r="L279" s="218"/>
      <c r="M279" s="250"/>
      <c r="N279" s="251"/>
      <c r="O279" s="251"/>
      <c r="P279" s="251"/>
      <c r="Q279" s="251"/>
      <c r="R279" s="251"/>
      <c r="S279" s="251"/>
      <c r="T279" s="252"/>
      <c r="AT279" s="222" t="s">
        <v>132</v>
      </c>
      <c r="AU279" s="222" t="s">
        <v>130</v>
      </c>
      <c r="AV279" s="14" t="s">
        <v>130</v>
      </c>
      <c r="AW279" s="14" t="s">
        <v>30</v>
      </c>
      <c r="AX279" s="14" t="s">
        <v>80</v>
      </c>
      <c r="AY279" s="222" t="s">
        <v>122</v>
      </c>
    </row>
    <row r="280" spans="1:31" s="2" customFormat="1" ht="6.9" customHeight="1">
      <c r="A280" s="34"/>
      <c r="B280" s="54"/>
      <c r="C280" s="55"/>
      <c r="D280" s="55"/>
      <c r="E280" s="55"/>
      <c r="F280" s="55"/>
      <c r="G280" s="55"/>
      <c r="H280" s="55"/>
      <c r="I280" s="55"/>
      <c r="J280" s="55"/>
      <c r="K280" s="55"/>
      <c r="L280" s="39"/>
      <c r="M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</row>
  </sheetData>
  <sheetProtection algorithmName="SHA-512" hashValue="KcHLfmqQoYL8Mmpd9MULqKSGP0fxcwYxORS2zuwAgN8InH4AHgx/T0tUd+xtLgNSqKE3IOKwhmajDqTvPwIixw==" saltValue="t1ANmvcZf1OmkYGsjI1M8OUvNeSxgQ4zOZNpPCkU+/0gTUQVoPojJbWfMcKfVZKVy9DvFSurnrjw/oT7ZqV3fg==" spinCount="100000" sheet="1" objects="1" scenarios="1" formatColumns="0" formatRows="0" autoFilter="0"/>
  <autoFilter ref="C131:K279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17" t="s">
        <v>87</v>
      </c>
    </row>
    <row r="3" spans="2:46" s="1" customFormat="1" ht="6.9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80</v>
      </c>
    </row>
    <row r="4" spans="2:46" s="1" customFormat="1" ht="24.9" customHeight="1">
      <c r="B4" s="20"/>
      <c r="D4" s="110" t="s">
        <v>88</v>
      </c>
      <c r="L4" s="20"/>
      <c r="M4" s="111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8" t="str">
        <f>'Rekapitulace stavby'!K6</f>
        <v>Oprava bytů MČ Praha 6</v>
      </c>
      <c r="F7" s="299"/>
      <c r="G7" s="299"/>
      <c r="H7" s="299"/>
      <c r="L7" s="20"/>
    </row>
    <row r="8" spans="1:31" s="2" customFormat="1" ht="12" customHeight="1">
      <c r="A8" s="34"/>
      <c r="B8" s="39"/>
      <c r="C8" s="34"/>
      <c r="D8" s="112" t="s">
        <v>89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0" t="s">
        <v>503</v>
      </c>
      <c r="F9" s="301"/>
      <c r="G9" s="301"/>
      <c r="H9" s="301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45342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 xml:space="preserve"> </v>
      </c>
      <c r="F15" s="34"/>
      <c r="G15" s="34"/>
      <c r="H15" s="34"/>
      <c r="I15" s="112" t="s">
        <v>25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26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2" t="str">
        <f>'Rekapitulace stavby'!E14</f>
        <v>Vyplň údaj</v>
      </c>
      <c r="F18" s="303"/>
      <c r="G18" s="303"/>
      <c r="H18" s="303"/>
      <c r="I18" s="112" t="s">
        <v>25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28</v>
      </c>
      <c r="E20" s="34"/>
      <c r="F20" s="34"/>
      <c r="G20" s="34"/>
      <c r="H20" s="34"/>
      <c r="I20" s="112" t="s">
        <v>24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25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29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25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31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4" t="s">
        <v>1</v>
      </c>
      <c r="F27" s="304"/>
      <c r="G27" s="304"/>
      <c r="H27" s="304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32</v>
      </c>
      <c r="E30" s="34"/>
      <c r="F30" s="34"/>
      <c r="G30" s="34"/>
      <c r="H30" s="34"/>
      <c r="I30" s="34"/>
      <c r="J30" s="120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21" t="s">
        <v>34</v>
      </c>
      <c r="G32" s="34"/>
      <c r="H32" s="34"/>
      <c r="I32" s="121" t="s">
        <v>33</v>
      </c>
      <c r="J32" s="121" t="s">
        <v>35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22" t="s">
        <v>36</v>
      </c>
      <c r="E33" s="112" t="s">
        <v>37</v>
      </c>
      <c r="F33" s="123">
        <f>ROUND((SUM(BE121:BE139)),2)</f>
        <v>0</v>
      </c>
      <c r="G33" s="34"/>
      <c r="H33" s="34"/>
      <c r="I33" s="124">
        <v>0.21</v>
      </c>
      <c r="J33" s="123">
        <f>ROUND(((SUM(BE121:BE139))*I33),2)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12" t="s">
        <v>38</v>
      </c>
      <c r="F34" s="123">
        <f>ROUND((SUM(BF121:BF139)),2)</f>
        <v>0</v>
      </c>
      <c r="G34" s="34"/>
      <c r="H34" s="34"/>
      <c r="I34" s="124">
        <v>0.12</v>
      </c>
      <c r="J34" s="123">
        <f>ROUND(((SUM(BF121:BF139))*I34),2)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12" t="s">
        <v>39</v>
      </c>
      <c r="F35" s="123">
        <f>ROUND((SUM(BG121:BG139)),2)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12" t="s">
        <v>40</v>
      </c>
      <c r="F36" s="123">
        <f>ROUND((SUM(BH121:BH139)),2)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12" t="s">
        <v>41</v>
      </c>
      <c r="F37" s="123">
        <f>ROUND((SUM(BI121:BI139)),2)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42</v>
      </c>
      <c r="E39" s="127"/>
      <c r="F39" s="127"/>
      <c r="G39" s="128" t="s">
        <v>43</v>
      </c>
      <c r="H39" s="129" t="s">
        <v>44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32" t="s">
        <v>45</v>
      </c>
      <c r="E50" s="133"/>
      <c r="F50" s="133"/>
      <c r="G50" s="132" t="s">
        <v>46</v>
      </c>
      <c r="H50" s="133"/>
      <c r="I50" s="133"/>
      <c r="J50" s="133"/>
      <c r="K50" s="133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4"/>
      <c r="B61" s="39"/>
      <c r="C61" s="34"/>
      <c r="D61" s="134" t="s">
        <v>47</v>
      </c>
      <c r="E61" s="135"/>
      <c r="F61" s="136" t="s">
        <v>48</v>
      </c>
      <c r="G61" s="134" t="s">
        <v>47</v>
      </c>
      <c r="H61" s="135"/>
      <c r="I61" s="135"/>
      <c r="J61" s="137" t="s">
        <v>48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4"/>
      <c r="B65" s="39"/>
      <c r="C65" s="34"/>
      <c r="D65" s="132" t="s">
        <v>49</v>
      </c>
      <c r="E65" s="138"/>
      <c r="F65" s="138"/>
      <c r="G65" s="132" t="s">
        <v>50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4"/>
      <c r="B76" s="39"/>
      <c r="C76" s="34"/>
      <c r="D76" s="134" t="s">
        <v>47</v>
      </c>
      <c r="E76" s="135"/>
      <c r="F76" s="136" t="s">
        <v>48</v>
      </c>
      <c r="G76" s="134" t="s">
        <v>47</v>
      </c>
      <c r="H76" s="135"/>
      <c r="I76" s="135"/>
      <c r="J76" s="137" t="s">
        <v>48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91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96" t="str">
        <f>E7</f>
        <v>Oprava bytů MČ Praha 6</v>
      </c>
      <c r="F85" s="297"/>
      <c r="G85" s="297"/>
      <c r="H85" s="29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89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5" t="str">
        <f>E9</f>
        <v>20 - VRN</v>
      </c>
      <c r="F87" s="295"/>
      <c r="G87" s="295"/>
      <c r="H87" s="295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45342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23</v>
      </c>
      <c r="D91" s="36"/>
      <c r="E91" s="36"/>
      <c r="F91" s="27" t="str">
        <f>E15</f>
        <v xml:space="preserve"> </v>
      </c>
      <c r="G91" s="36"/>
      <c r="H91" s="36"/>
      <c r="I91" s="29" t="s">
        <v>28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26</v>
      </c>
      <c r="D92" s="36"/>
      <c r="E92" s="36"/>
      <c r="F92" s="27" t="str">
        <f>IF(E18="","",E18)</f>
        <v>Vyplň údaj</v>
      </c>
      <c r="G92" s="36"/>
      <c r="H92" s="36"/>
      <c r="I92" s="29" t="s">
        <v>29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92</v>
      </c>
      <c r="D94" s="144"/>
      <c r="E94" s="144"/>
      <c r="F94" s="144"/>
      <c r="G94" s="144"/>
      <c r="H94" s="144"/>
      <c r="I94" s="144"/>
      <c r="J94" s="145" t="s">
        <v>93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5" customHeight="1">
      <c r="A96" s="34"/>
      <c r="B96" s="35"/>
      <c r="C96" s="146" t="s">
        <v>94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95</v>
      </c>
    </row>
    <row r="97" spans="2:12" s="9" customFormat="1" ht="24.9" customHeight="1">
      <c r="B97" s="147"/>
      <c r="C97" s="148"/>
      <c r="D97" s="149" t="s">
        <v>96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2:12" s="10" customFormat="1" ht="19.95" customHeight="1">
      <c r="B98" s="153"/>
      <c r="C98" s="154"/>
      <c r="D98" s="155" t="s">
        <v>504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2:12" s="9" customFormat="1" ht="24.9" customHeight="1">
      <c r="B99" s="147"/>
      <c r="C99" s="148"/>
      <c r="D99" s="149" t="s">
        <v>505</v>
      </c>
      <c r="E99" s="150"/>
      <c r="F99" s="150"/>
      <c r="G99" s="150"/>
      <c r="H99" s="150"/>
      <c r="I99" s="150"/>
      <c r="J99" s="151">
        <f>J135</f>
        <v>0</v>
      </c>
      <c r="K99" s="148"/>
      <c r="L99" s="152"/>
    </row>
    <row r="100" spans="2:12" s="10" customFormat="1" ht="19.95" customHeight="1">
      <c r="B100" s="153"/>
      <c r="C100" s="154"/>
      <c r="D100" s="155" t="s">
        <v>506</v>
      </c>
      <c r="E100" s="156"/>
      <c r="F100" s="156"/>
      <c r="G100" s="156"/>
      <c r="H100" s="156"/>
      <c r="I100" s="156"/>
      <c r="J100" s="157">
        <f>J136</f>
        <v>0</v>
      </c>
      <c r="K100" s="154"/>
      <c r="L100" s="158"/>
    </row>
    <row r="101" spans="2:12" s="10" customFormat="1" ht="19.95" customHeight="1">
      <c r="B101" s="153"/>
      <c r="C101" s="154"/>
      <c r="D101" s="155" t="s">
        <v>507</v>
      </c>
      <c r="E101" s="156"/>
      <c r="F101" s="156"/>
      <c r="G101" s="156"/>
      <c r="H101" s="156"/>
      <c r="I101" s="156"/>
      <c r="J101" s="157">
        <f>J138</f>
        <v>0</v>
      </c>
      <c r="K101" s="154"/>
      <c r="L101" s="158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" customHeight="1">
      <c r="A108" s="34"/>
      <c r="B108" s="35"/>
      <c r="C108" s="23" t="s">
        <v>107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96" t="str">
        <f>E7</f>
        <v>Oprava bytů MČ Praha 6</v>
      </c>
      <c r="F111" s="297"/>
      <c r="G111" s="297"/>
      <c r="H111" s="297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89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65" t="str">
        <f>E9</f>
        <v>20 - VRN</v>
      </c>
      <c r="F113" s="295"/>
      <c r="G113" s="295"/>
      <c r="H113" s="295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 xml:space="preserve"> </v>
      </c>
      <c r="G115" s="36"/>
      <c r="H115" s="36"/>
      <c r="I115" s="29" t="s">
        <v>22</v>
      </c>
      <c r="J115" s="66">
        <f>IF(J12="","",J12)</f>
        <v>45342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15" customHeight="1">
      <c r="A117" s="34"/>
      <c r="B117" s="35"/>
      <c r="C117" s="29" t="s">
        <v>23</v>
      </c>
      <c r="D117" s="36"/>
      <c r="E117" s="36"/>
      <c r="F117" s="27" t="str">
        <f>E15</f>
        <v xml:space="preserve"> </v>
      </c>
      <c r="G117" s="36"/>
      <c r="H117" s="36"/>
      <c r="I117" s="29" t="s">
        <v>28</v>
      </c>
      <c r="J117" s="32" t="str">
        <f>E21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15" customHeight="1">
      <c r="A118" s="34"/>
      <c r="B118" s="35"/>
      <c r="C118" s="29" t="s">
        <v>26</v>
      </c>
      <c r="D118" s="36"/>
      <c r="E118" s="36"/>
      <c r="F118" s="27" t="str">
        <f>IF(E18="","",E18)</f>
        <v>Vyplň údaj</v>
      </c>
      <c r="G118" s="36"/>
      <c r="H118" s="36"/>
      <c r="I118" s="29" t="s">
        <v>29</v>
      </c>
      <c r="J118" s="32" t="str">
        <f>E24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59"/>
      <c r="B120" s="160"/>
      <c r="C120" s="161" t="s">
        <v>108</v>
      </c>
      <c r="D120" s="162" t="s">
        <v>57</v>
      </c>
      <c r="E120" s="162" t="s">
        <v>53</v>
      </c>
      <c r="F120" s="162" t="s">
        <v>54</v>
      </c>
      <c r="G120" s="162" t="s">
        <v>109</v>
      </c>
      <c r="H120" s="162" t="s">
        <v>110</v>
      </c>
      <c r="I120" s="162" t="s">
        <v>111</v>
      </c>
      <c r="J120" s="163" t="s">
        <v>93</v>
      </c>
      <c r="K120" s="164" t="s">
        <v>112</v>
      </c>
      <c r="L120" s="165"/>
      <c r="M120" s="75" t="s">
        <v>1</v>
      </c>
      <c r="N120" s="76" t="s">
        <v>36</v>
      </c>
      <c r="O120" s="76" t="s">
        <v>113</v>
      </c>
      <c r="P120" s="76" t="s">
        <v>114</v>
      </c>
      <c r="Q120" s="76" t="s">
        <v>115</v>
      </c>
      <c r="R120" s="76" t="s">
        <v>116</v>
      </c>
      <c r="S120" s="76" t="s">
        <v>117</v>
      </c>
      <c r="T120" s="77" t="s">
        <v>118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3" s="2" customFormat="1" ht="22.95" customHeight="1">
      <c r="A121" s="34"/>
      <c r="B121" s="35"/>
      <c r="C121" s="82" t="s">
        <v>119</v>
      </c>
      <c r="D121" s="36"/>
      <c r="E121" s="36"/>
      <c r="F121" s="36"/>
      <c r="G121" s="36"/>
      <c r="H121" s="36"/>
      <c r="I121" s="36"/>
      <c r="J121" s="166">
        <f>BK121</f>
        <v>0</v>
      </c>
      <c r="K121" s="36"/>
      <c r="L121" s="39"/>
      <c r="M121" s="78"/>
      <c r="N121" s="167"/>
      <c r="O121" s="79"/>
      <c r="P121" s="168">
        <f>P122+P135</f>
        <v>0</v>
      </c>
      <c r="Q121" s="79"/>
      <c r="R121" s="168">
        <f>R122+R135</f>
        <v>0.00211508</v>
      </c>
      <c r="S121" s="79"/>
      <c r="T121" s="169">
        <f>T122+T135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71</v>
      </c>
      <c r="AU121" s="17" t="s">
        <v>95</v>
      </c>
      <c r="BK121" s="170">
        <f>BK122+BK135</f>
        <v>0</v>
      </c>
    </row>
    <row r="122" spans="2:63" s="12" customFormat="1" ht="25.95" customHeight="1">
      <c r="B122" s="171"/>
      <c r="C122" s="172"/>
      <c r="D122" s="173" t="s">
        <v>71</v>
      </c>
      <c r="E122" s="174" t="s">
        <v>120</v>
      </c>
      <c r="F122" s="174" t="s">
        <v>121</v>
      </c>
      <c r="G122" s="172"/>
      <c r="H122" s="172"/>
      <c r="I122" s="175"/>
      <c r="J122" s="176">
        <f>BK122</f>
        <v>0</v>
      </c>
      <c r="K122" s="172"/>
      <c r="L122" s="177"/>
      <c r="M122" s="178"/>
      <c r="N122" s="179"/>
      <c r="O122" s="179"/>
      <c r="P122" s="180">
        <f>P123</f>
        <v>0</v>
      </c>
      <c r="Q122" s="179"/>
      <c r="R122" s="180">
        <f>R123</f>
        <v>0.00211508</v>
      </c>
      <c r="S122" s="179"/>
      <c r="T122" s="181">
        <f>T123</f>
        <v>0</v>
      </c>
      <c r="AR122" s="182" t="s">
        <v>80</v>
      </c>
      <c r="AT122" s="183" t="s">
        <v>71</v>
      </c>
      <c r="AU122" s="183" t="s">
        <v>72</v>
      </c>
      <c r="AY122" s="182" t="s">
        <v>122</v>
      </c>
      <c r="BK122" s="184">
        <f>BK123</f>
        <v>0</v>
      </c>
    </row>
    <row r="123" spans="2:63" s="12" customFormat="1" ht="22.95" customHeight="1">
      <c r="B123" s="171"/>
      <c r="C123" s="172"/>
      <c r="D123" s="173" t="s">
        <v>71</v>
      </c>
      <c r="E123" s="185" t="s">
        <v>171</v>
      </c>
      <c r="F123" s="185" t="s">
        <v>508</v>
      </c>
      <c r="G123" s="172"/>
      <c r="H123" s="172"/>
      <c r="I123" s="175"/>
      <c r="J123" s="186">
        <f>BK123</f>
        <v>0</v>
      </c>
      <c r="K123" s="172"/>
      <c r="L123" s="177"/>
      <c r="M123" s="178"/>
      <c r="N123" s="179"/>
      <c r="O123" s="179"/>
      <c r="P123" s="180">
        <f>SUM(P124:P134)</f>
        <v>0</v>
      </c>
      <c r="Q123" s="179"/>
      <c r="R123" s="180">
        <f>SUM(R124:R134)</f>
        <v>0.00211508</v>
      </c>
      <c r="S123" s="179"/>
      <c r="T123" s="181">
        <f>SUM(T124:T134)</f>
        <v>0</v>
      </c>
      <c r="AR123" s="182" t="s">
        <v>80</v>
      </c>
      <c r="AT123" s="183" t="s">
        <v>71</v>
      </c>
      <c r="AU123" s="183" t="s">
        <v>80</v>
      </c>
      <c r="AY123" s="182" t="s">
        <v>122</v>
      </c>
      <c r="BK123" s="184">
        <f>SUM(BK124:BK134)</f>
        <v>0</v>
      </c>
    </row>
    <row r="124" spans="1:65" s="2" customFormat="1" ht="24.15" customHeight="1">
      <c r="A124" s="34"/>
      <c r="B124" s="35"/>
      <c r="C124" s="187" t="s">
        <v>80</v>
      </c>
      <c r="D124" s="187" t="s">
        <v>125</v>
      </c>
      <c r="E124" s="188" t="s">
        <v>509</v>
      </c>
      <c r="F124" s="189" t="s">
        <v>510</v>
      </c>
      <c r="G124" s="190" t="s">
        <v>210</v>
      </c>
      <c r="H124" s="191">
        <v>52.877</v>
      </c>
      <c r="I124" s="192"/>
      <c r="J124" s="193">
        <f>ROUND(I124*H124,2)</f>
        <v>0</v>
      </c>
      <c r="K124" s="194"/>
      <c r="L124" s="39"/>
      <c r="M124" s="195" t="s">
        <v>1</v>
      </c>
      <c r="N124" s="196" t="s">
        <v>38</v>
      </c>
      <c r="O124" s="71"/>
      <c r="P124" s="197">
        <f>O124*H124</f>
        <v>0</v>
      </c>
      <c r="Q124" s="197">
        <v>4E-05</v>
      </c>
      <c r="R124" s="197">
        <f>Q124*H124</f>
        <v>0.00211508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129</v>
      </c>
      <c r="AT124" s="199" t="s">
        <v>125</v>
      </c>
      <c r="AU124" s="199" t="s">
        <v>130</v>
      </c>
      <c r="AY124" s="17" t="s">
        <v>122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130</v>
      </c>
      <c r="BK124" s="200">
        <f>ROUND(I124*H124,2)</f>
        <v>0</v>
      </c>
      <c r="BL124" s="17" t="s">
        <v>129</v>
      </c>
      <c r="BM124" s="199" t="s">
        <v>511</v>
      </c>
    </row>
    <row r="125" spans="2:51" s="13" customFormat="1" ht="12">
      <c r="B125" s="201"/>
      <c r="C125" s="202"/>
      <c r="D125" s="203" t="s">
        <v>132</v>
      </c>
      <c r="E125" s="204" t="s">
        <v>1</v>
      </c>
      <c r="F125" s="205" t="s">
        <v>512</v>
      </c>
      <c r="G125" s="202"/>
      <c r="H125" s="204" t="s">
        <v>1</v>
      </c>
      <c r="I125" s="206"/>
      <c r="J125" s="202"/>
      <c r="K125" s="202"/>
      <c r="L125" s="207"/>
      <c r="M125" s="208"/>
      <c r="N125" s="209"/>
      <c r="O125" s="209"/>
      <c r="P125" s="209"/>
      <c r="Q125" s="209"/>
      <c r="R125" s="209"/>
      <c r="S125" s="209"/>
      <c r="T125" s="210"/>
      <c r="AT125" s="211" t="s">
        <v>132</v>
      </c>
      <c r="AU125" s="211" t="s">
        <v>130</v>
      </c>
      <c r="AV125" s="13" t="s">
        <v>80</v>
      </c>
      <c r="AW125" s="13" t="s">
        <v>30</v>
      </c>
      <c r="AX125" s="13" t="s">
        <v>72</v>
      </c>
      <c r="AY125" s="211" t="s">
        <v>122</v>
      </c>
    </row>
    <row r="126" spans="2:51" s="13" customFormat="1" ht="30.6">
      <c r="B126" s="201"/>
      <c r="C126" s="202"/>
      <c r="D126" s="203" t="s">
        <v>132</v>
      </c>
      <c r="E126" s="204" t="s">
        <v>1</v>
      </c>
      <c r="F126" s="205" t="s">
        <v>513</v>
      </c>
      <c r="G126" s="202"/>
      <c r="H126" s="204" t="s">
        <v>1</v>
      </c>
      <c r="I126" s="206"/>
      <c r="J126" s="202"/>
      <c r="K126" s="202"/>
      <c r="L126" s="207"/>
      <c r="M126" s="208"/>
      <c r="N126" s="209"/>
      <c r="O126" s="209"/>
      <c r="P126" s="209"/>
      <c r="Q126" s="209"/>
      <c r="R126" s="209"/>
      <c r="S126" s="209"/>
      <c r="T126" s="210"/>
      <c r="AT126" s="211" t="s">
        <v>132</v>
      </c>
      <c r="AU126" s="211" t="s">
        <v>130</v>
      </c>
      <c r="AV126" s="13" t="s">
        <v>80</v>
      </c>
      <c r="AW126" s="13" t="s">
        <v>30</v>
      </c>
      <c r="AX126" s="13" t="s">
        <v>72</v>
      </c>
      <c r="AY126" s="211" t="s">
        <v>122</v>
      </c>
    </row>
    <row r="127" spans="2:51" s="13" customFormat="1" ht="12">
      <c r="B127" s="201"/>
      <c r="C127" s="202"/>
      <c r="D127" s="203" t="s">
        <v>132</v>
      </c>
      <c r="E127" s="204" t="s">
        <v>1</v>
      </c>
      <c r="F127" s="205" t="s">
        <v>514</v>
      </c>
      <c r="G127" s="202"/>
      <c r="H127" s="204" t="s">
        <v>1</v>
      </c>
      <c r="I127" s="206"/>
      <c r="J127" s="202"/>
      <c r="K127" s="202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132</v>
      </c>
      <c r="AU127" s="211" t="s">
        <v>130</v>
      </c>
      <c r="AV127" s="13" t="s">
        <v>80</v>
      </c>
      <c r="AW127" s="13" t="s">
        <v>30</v>
      </c>
      <c r="AX127" s="13" t="s">
        <v>72</v>
      </c>
      <c r="AY127" s="211" t="s">
        <v>122</v>
      </c>
    </row>
    <row r="128" spans="2:51" s="14" customFormat="1" ht="12">
      <c r="B128" s="212"/>
      <c r="C128" s="213"/>
      <c r="D128" s="203" t="s">
        <v>132</v>
      </c>
      <c r="E128" s="214" t="s">
        <v>1</v>
      </c>
      <c r="F128" s="215" t="s">
        <v>478</v>
      </c>
      <c r="G128" s="213"/>
      <c r="H128" s="216">
        <v>24.943</v>
      </c>
      <c r="I128" s="217"/>
      <c r="J128" s="213"/>
      <c r="K128" s="213"/>
      <c r="L128" s="218"/>
      <c r="M128" s="219"/>
      <c r="N128" s="220"/>
      <c r="O128" s="220"/>
      <c r="P128" s="220"/>
      <c r="Q128" s="220"/>
      <c r="R128" s="220"/>
      <c r="S128" s="220"/>
      <c r="T128" s="221"/>
      <c r="AT128" s="222" t="s">
        <v>132</v>
      </c>
      <c r="AU128" s="222" t="s">
        <v>130</v>
      </c>
      <c r="AV128" s="14" t="s">
        <v>130</v>
      </c>
      <c r="AW128" s="14" t="s">
        <v>30</v>
      </c>
      <c r="AX128" s="14" t="s">
        <v>72</v>
      </c>
      <c r="AY128" s="222" t="s">
        <v>122</v>
      </c>
    </row>
    <row r="129" spans="2:51" s="13" customFormat="1" ht="12">
      <c r="B129" s="201"/>
      <c r="C129" s="202"/>
      <c r="D129" s="203" t="s">
        <v>132</v>
      </c>
      <c r="E129" s="204" t="s">
        <v>1</v>
      </c>
      <c r="F129" s="205" t="s">
        <v>515</v>
      </c>
      <c r="G129" s="202"/>
      <c r="H129" s="204" t="s">
        <v>1</v>
      </c>
      <c r="I129" s="206"/>
      <c r="J129" s="202"/>
      <c r="K129" s="202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132</v>
      </c>
      <c r="AU129" s="211" t="s">
        <v>130</v>
      </c>
      <c r="AV129" s="13" t="s">
        <v>80</v>
      </c>
      <c r="AW129" s="13" t="s">
        <v>30</v>
      </c>
      <c r="AX129" s="13" t="s">
        <v>72</v>
      </c>
      <c r="AY129" s="211" t="s">
        <v>122</v>
      </c>
    </row>
    <row r="130" spans="2:51" s="14" customFormat="1" ht="12">
      <c r="B130" s="212"/>
      <c r="C130" s="213"/>
      <c r="D130" s="203" t="s">
        <v>132</v>
      </c>
      <c r="E130" s="214" t="s">
        <v>1</v>
      </c>
      <c r="F130" s="215" t="s">
        <v>238</v>
      </c>
      <c r="G130" s="213"/>
      <c r="H130" s="216">
        <v>27.934</v>
      </c>
      <c r="I130" s="217"/>
      <c r="J130" s="213"/>
      <c r="K130" s="213"/>
      <c r="L130" s="218"/>
      <c r="M130" s="219"/>
      <c r="N130" s="220"/>
      <c r="O130" s="220"/>
      <c r="P130" s="220"/>
      <c r="Q130" s="220"/>
      <c r="R130" s="220"/>
      <c r="S130" s="220"/>
      <c r="T130" s="221"/>
      <c r="AT130" s="222" t="s">
        <v>132</v>
      </c>
      <c r="AU130" s="222" t="s">
        <v>130</v>
      </c>
      <c r="AV130" s="14" t="s">
        <v>130</v>
      </c>
      <c r="AW130" s="14" t="s">
        <v>30</v>
      </c>
      <c r="AX130" s="14" t="s">
        <v>72</v>
      </c>
      <c r="AY130" s="222" t="s">
        <v>122</v>
      </c>
    </row>
    <row r="131" spans="2:51" s="15" customFormat="1" ht="12">
      <c r="B131" s="234"/>
      <c r="C131" s="235"/>
      <c r="D131" s="203" t="s">
        <v>132</v>
      </c>
      <c r="E131" s="236" t="s">
        <v>1</v>
      </c>
      <c r="F131" s="237" t="s">
        <v>216</v>
      </c>
      <c r="G131" s="235"/>
      <c r="H131" s="238">
        <v>52.877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132</v>
      </c>
      <c r="AU131" s="244" t="s">
        <v>130</v>
      </c>
      <c r="AV131" s="15" t="s">
        <v>129</v>
      </c>
      <c r="AW131" s="15" t="s">
        <v>30</v>
      </c>
      <c r="AX131" s="15" t="s">
        <v>80</v>
      </c>
      <c r="AY131" s="244" t="s">
        <v>122</v>
      </c>
    </row>
    <row r="132" spans="1:65" s="2" customFormat="1" ht="16.5" customHeight="1">
      <c r="A132" s="34"/>
      <c r="B132" s="35"/>
      <c r="C132" s="187" t="s">
        <v>130</v>
      </c>
      <c r="D132" s="187" t="s">
        <v>125</v>
      </c>
      <c r="E132" s="188" t="s">
        <v>516</v>
      </c>
      <c r="F132" s="189" t="s">
        <v>517</v>
      </c>
      <c r="G132" s="190" t="s">
        <v>210</v>
      </c>
      <c r="H132" s="191">
        <v>1125</v>
      </c>
      <c r="I132" s="192"/>
      <c r="J132" s="193">
        <f>ROUND(I132*H132,2)</f>
        <v>0</v>
      </c>
      <c r="K132" s="194"/>
      <c r="L132" s="39"/>
      <c r="M132" s="195" t="s">
        <v>1</v>
      </c>
      <c r="N132" s="196" t="s">
        <v>38</v>
      </c>
      <c r="O132" s="71"/>
      <c r="P132" s="197">
        <f>O132*H132</f>
        <v>0</v>
      </c>
      <c r="Q132" s="197">
        <v>0</v>
      </c>
      <c r="R132" s="197">
        <f>Q132*H132</f>
        <v>0</v>
      </c>
      <c r="S132" s="197">
        <v>0</v>
      </c>
      <c r="T132" s="19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129</v>
      </c>
      <c r="AT132" s="199" t="s">
        <v>125</v>
      </c>
      <c r="AU132" s="199" t="s">
        <v>130</v>
      </c>
      <c r="AY132" s="17" t="s">
        <v>122</v>
      </c>
      <c r="BE132" s="200">
        <f>IF(N132="základní",J132,0)</f>
        <v>0</v>
      </c>
      <c r="BF132" s="200">
        <f>IF(N132="snížená",J132,0)</f>
        <v>0</v>
      </c>
      <c r="BG132" s="200">
        <f>IF(N132="zákl. přenesená",J132,0)</f>
        <v>0</v>
      </c>
      <c r="BH132" s="200">
        <f>IF(N132="sníž. přenesená",J132,0)</f>
        <v>0</v>
      </c>
      <c r="BI132" s="200">
        <f>IF(N132="nulová",J132,0)</f>
        <v>0</v>
      </c>
      <c r="BJ132" s="17" t="s">
        <v>130</v>
      </c>
      <c r="BK132" s="200">
        <f>ROUND(I132*H132,2)</f>
        <v>0</v>
      </c>
      <c r="BL132" s="17" t="s">
        <v>129</v>
      </c>
      <c r="BM132" s="199" t="s">
        <v>518</v>
      </c>
    </row>
    <row r="133" spans="2:51" s="13" customFormat="1" ht="12">
      <c r="B133" s="201"/>
      <c r="C133" s="202"/>
      <c r="D133" s="203" t="s">
        <v>132</v>
      </c>
      <c r="E133" s="204" t="s">
        <v>1</v>
      </c>
      <c r="F133" s="205" t="s">
        <v>519</v>
      </c>
      <c r="G133" s="202"/>
      <c r="H133" s="204" t="s">
        <v>1</v>
      </c>
      <c r="I133" s="206"/>
      <c r="J133" s="202"/>
      <c r="K133" s="202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132</v>
      </c>
      <c r="AU133" s="211" t="s">
        <v>130</v>
      </c>
      <c r="AV133" s="13" t="s">
        <v>80</v>
      </c>
      <c r="AW133" s="13" t="s">
        <v>30</v>
      </c>
      <c r="AX133" s="13" t="s">
        <v>72</v>
      </c>
      <c r="AY133" s="211" t="s">
        <v>122</v>
      </c>
    </row>
    <row r="134" spans="2:51" s="14" customFormat="1" ht="12">
      <c r="B134" s="212"/>
      <c r="C134" s="213"/>
      <c r="D134" s="203" t="s">
        <v>132</v>
      </c>
      <c r="E134" s="214" t="s">
        <v>1</v>
      </c>
      <c r="F134" s="215" t="s">
        <v>520</v>
      </c>
      <c r="G134" s="213"/>
      <c r="H134" s="216">
        <v>1125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132</v>
      </c>
      <c r="AU134" s="222" t="s">
        <v>130</v>
      </c>
      <c r="AV134" s="14" t="s">
        <v>130</v>
      </c>
      <c r="AW134" s="14" t="s">
        <v>30</v>
      </c>
      <c r="AX134" s="14" t="s">
        <v>80</v>
      </c>
      <c r="AY134" s="222" t="s">
        <v>122</v>
      </c>
    </row>
    <row r="135" spans="2:63" s="12" customFormat="1" ht="25.95" customHeight="1">
      <c r="B135" s="171"/>
      <c r="C135" s="172"/>
      <c r="D135" s="173" t="s">
        <v>71</v>
      </c>
      <c r="E135" s="174" t="s">
        <v>86</v>
      </c>
      <c r="F135" s="174" t="s">
        <v>521</v>
      </c>
      <c r="G135" s="172"/>
      <c r="H135" s="172"/>
      <c r="I135" s="175"/>
      <c r="J135" s="176">
        <f>BK135</f>
        <v>0</v>
      </c>
      <c r="K135" s="172"/>
      <c r="L135" s="177"/>
      <c r="M135" s="178"/>
      <c r="N135" s="179"/>
      <c r="O135" s="179"/>
      <c r="P135" s="180">
        <f>P136+P138</f>
        <v>0</v>
      </c>
      <c r="Q135" s="179"/>
      <c r="R135" s="180">
        <f>R136+R138</f>
        <v>0</v>
      </c>
      <c r="S135" s="179"/>
      <c r="T135" s="181">
        <f>T136+T138</f>
        <v>0</v>
      </c>
      <c r="AR135" s="182" t="s">
        <v>149</v>
      </c>
      <c r="AT135" s="183" t="s">
        <v>71</v>
      </c>
      <c r="AU135" s="183" t="s">
        <v>72</v>
      </c>
      <c r="AY135" s="182" t="s">
        <v>122</v>
      </c>
      <c r="BK135" s="184">
        <f>BK136+BK138</f>
        <v>0</v>
      </c>
    </row>
    <row r="136" spans="2:63" s="12" customFormat="1" ht="22.95" customHeight="1">
      <c r="B136" s="171"/>
      <c r="C136" s="172"/>
      <c r="D136" s="173" t="s">
        <v>71</v>
      </c>
      <c r="E136" s="185" t="s">
        <v>522</v>
      </c>
      <c r="F136" s="185" t="s">
        <v>523</v>
      </c>
      <c r="G136" s="172"/>
      <c r="H136" s="172"/>
      <c r="I136" s="175"/>
      <c r="J136" s="186">
        <f>BK136</f>
        <v>0</v>
      </c>
      <c r="K136" s="172"/>
      <c r="L136" s="177"/>
      <c r="M136" s="178"/>
      <c r="N136" s="179"/>
      <c r="O136" s="179"/>
      <c r="P136" s="180">
        <f>P137</f>
        <v>0</v>
      </c>
      <c r="Q136" s="179"/>
      <c r="R136" s="180">
        <f>R137</f>
        <v>0</v>
      </c>
      <c r="S136" s="179"/>
      <c r="T136" s="181">
        <f>T137</f>
        <v>0</v>
      </c>
      <c r="AR136" s="182" t="s">
        <v>149</v>
      </c>
      <c r="AT136" s="183" t="s">
        <v>71</v>
      </c>
      <c r="AU136" s="183" t="s">
        <v>80</v>
      </c>
      <c r="AY136" s="182" t="s">
        <v>122</v>
      </c>
      <c r="BK136" s="184">
        <f>BK137</f>
        <v>0</v>
      </c>
    </row>
    <row r="137" spans="1:65" s="2" customFormat="1" ht="16.5" customHeight="1">
      <c r="A137" s="34"/>
      <c r="B137" s="35"/>
      <c r="C137" s="187" t="s">
        <v>141</v>
      </c>
      <c r="D137" s="187" t="s">
        <v>125</v>
      </c>
      <c r="E137" s="188" t="s">
        <v>524</v>
      </c>
      <c r="F137" s="189" t="s">
        <v>523</v>
      </c>
      <c r="G137" s="190" t="s">
        <v>525</v>
      </c>
      <c r="H137" s="191">
        <v>15</v>
      </c>
      <c r="I137" s="192"/>
      <c r="J137" s="193">
        <f>ROUND(I137*H137,2)</f>
        <v>0</v>
      </c>
      <c r="K137" s="194"/>
      <c r="L137" s="39"/>
      <c r="M137" s="195" t="s">
        <v>1</v>
      </c>
      <c r="N137" s="196" t="s">
        <v>38</v>
      </c>
      <c r="O137" s="71"/>
      <c r="P137" s="197">
        <f>O137*H137</f>
        <v>0</v>
      </c>
      <c r="Q137" s="197">
        <v>0</v>
      </c>
      <c r="R137" s="197">
        <f>Q137*H137</f>
        <v>0</v>
      </c>
      <c r="S137" s="197">
        <v>0</v>
      </c>
      <c r="T137" s="198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526</v>
      </c>
      <c r="AT137" s="199" t="s">
        <v>125</v>
      </c>
      <c r="AU137" s="199" t="s">
        <v>130</v>
      </c>
      <c r="AY137" s="17" t="s">
        <v>122</v>
      </c>
      <c r="BE137" s="200">
        <f>IF(N137="základní",J137,0)</f>
        <v>0</v>
      </c>
      <c r="BF137" s="200">
        <f>IF(N137="snížená",J137,0)</f>
        <v>0</v>
      </c>
      <c r="BG137" s="200">
        <f>IF(N137="zákl. přenesená",J137,0)</f>
        <v>0</v>
      </c>
      <c r="BH137" s="200">
        <f>IF(N137="sníž. přenesená",J137,0)</f>
        <v>0</v>
      </c>
      <c r="BI137" s="200">
        <f>IF(N137="nulová",J137,0)</f>
        <v>0</v>
      </c>
      <c r="BJ137" s="17" t="s">
        <v>130</v>
      </c>
      <c r="BK137" s="200">
        <f>ROUND(I137*H137,2)</f>
        <v>0</v>
      </c>
      <c r="BL137" s="17" t="s">
        <v>526</v>
      </c>
      <c r="BM137" s="199" t="s">
        <v>527</v>
      </c>
    </row>
    <row r="138" spans="2:63" s="12" customFormat="1" ht="22.95" customHeight="1">
      <c r="B138" s="171"/>
      <c r="C138" s="172"/>
      <c r="D138" s="173" t="s">
        <v>71</v>
      </c>
      <c r="E138" s="185" t="s">
        <v>528</v>
      </c>
      <c r="F138" s="185" t="s">
        <v>529</v>
      </c>
      <c r="G138" s="172"/>
      <c r="H138" s="172"/>
      <c r="I138" s="175"/>
      <c r="J138" s="186">
        <f>BK138</f>
        <v>0</v>
      </c>
      <c r="K138" s="172"/>
      <c r="L138" s="177"/>
      <c r="M138" s="178"/>
      <c r="N138" s="179"/>
      <c r="O138" s="179"/>
      <c r="P138" s="180">
        <f>P139</f>
        <v>0</v>
      </c>
      <c r="Q138" s="179"/>
      <c r="R138" s="180">
        <f>R139</f>
        <v>0</v>
      </c>
      <c r="S138" s="179"/>
      <c r="T138" s="181">
        <f>T139</f>
        <v>0</v>
      </c>
      <c r="AR138" s="182" t="s">
        <v>149</v>
      </c>
      <c r="AT138" s="183" t="s">
        <v>71</v>
      </c>
      <c r="AU138" s="183" t="s">
        <v>80</v>
      </c>
      <c r="AY138" s="182" t="s">
        <v>122</v>
      </c>
      <c r="BK138" s="184">
        <f>BK139</f>
        <v>0</v>
      </c>
    </row>
    <row r="139" spans="1:65" s="2" customFormat="1" ht="16.5" customHeight="1">
      <c r="A139" s="34"/>
      <c r="B139" s="35"/>
      <c r="C139" s="187" t="s">
        <v>129</v>
      </c>
      <c r="D139" s="187" t="s">
        <v>125</v>
      </c>
      <c r="E139" s="188" t="s">
        <v>530</v>
      </c>
      <c r="F139" s="189" t="s">
        <v>529</v>
      </c>
      <c r="G139" s="190" t="s">
        <v>525</v>
      </c>
      <c r="H139" s="191">
        <v>15</v>
      </c>
      <c r="I139" s="192"/>
      <c r="J139" s="193">
        <f>ROUND(I139*H139,2)</f>
        <v>0</v>
      </c>
      <c r="K139" s="194"/>
      <c r="L139" s="39"/>
      <c r="M139" s="245" t="s">
        <v>1</v>
      </c>
      <c r="N139" s="246" t="s">
        <v>38</v>
      </c>
      <c r="O139" s="247"/>
      <c r="P139" s="248">
        <f>O139*H139</f>
        <v>0</v>
      </c>
      <c r="Q139" s="248">
        <v>0</v>
      </c>
      <c r="R139" s="248">
        <f>Q139*H139</f>
        <v>0</v>
      </c>
      <c r="S139" s="248">
        <v>0</v>
      </c>
      <c r="T139" s="249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526</v>
      </c>
      <c r="AT139" s="199" t="s">
        <v>125</v>
      </c>
      <c r="AU139" s="199" t="s">
        <v>130</v>
      </c>
      <c r="AY139" s="17" t="s">
        <v>122</v>
      </c>
      <c r="BE139" s="200">
        <f>IF(N139="základní",J139,0)</f>
        <v>0</v>
      </c>
      <c r="BF139" s="200">
        <f>IF(N139="snížená",J139,0)</f>
        <v>0</v>
      </c>
      <c r="BG139" s="200">
        <f>IF(N139="zákl. přenesená",J139,0)</f>
        <v>0</v>
      </c>
      <c r="BH139" s="200">
        <f>IF(N139="sníž. přenesená",J139,0)</f>
        <v>0</v>
      </c>
      <c r="BI139" s="200">
        <f>IF(N139="nulová",J139,0)</f>
        <v>0</v>
      </c>
      <c r="BJ139" s="17" t="s">
        <v>130</v>
      </c>
      <c r="BK139" s="200">
        <f>ROUND(I139*H139,2)</f>
        <v>0</v>
      </c>
      <c r="BL139" s="17" t="s">
        <v>526</v>
      </c>
      <c r="BM139" s="199" t="s">
        <v>531</v>
      </c>
    </row>
    <row r="140" spans="1:31" s="2" customFormat="1" ht="6.9" customHeight="1">
      <c r="A140" s="34"/>
      <c r="B140" s="54"/>
      <c r="C140" s="55"/>
      <c r="D140" s="55"/>
      <c r="E140" s="55"/>
      <c r="F140" s="55"/>
      <c r="G140" s="55"/>
      <c r="H140" s="55"/>
      <c r="I140" s="55"/>
      <c r="J140" s="55"/>
      <c r="K140" s="55"/>
      <c r="L140" s="39"/>
      <c r="M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</row>
  </sheetData>
  <sheetProtection algorithmName="SHA-512" hashValue="S6Kg08I0/G7JIULl0uso9KAAfPQcxqZHax7fPikn+26ziaTDMGsTD4KvF/WcBC9AWkeVNIRnn6WzxmvMC6zXbg==" saltValue="F9fwEebk48LnJ2/4gFZwwDJ4I/KXH8aXB5HOcQ3DTHNX0uWP4TOViQc+pCKoXCGZA9fbkXE8hWRUJ6TLkpYyig==" spinCount="100000" sheet="1" objects="1" scenarios="1" formatColumns="0" formatRows="0" autoFilter="0"/>
  <autoFilter ref="C120:K13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Radovan Fráňa</cp:lastModifiedBy>
  <dcterms:created xsi:type="dcterms:W3CDTF">2024-04-02T07:18:44Z</dcterms:created>
  <dcterms:modified xsi:type="dcterms:W3CDTF">2024-04-10T16:43:19Z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e1dd7df1-925f-49e7-8bb9-9d22d83300f2</vt:lpwstr>
  </property>
</Properties>
</file>