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590" firstSheet="1" activeTab="1"/>
  </bookViews>
  <sheets>
    <sheet name="Rekapitulace stavby" sheetId="1" state="veryHidden" r:id="rId1"/>
    <sheet name="02 - Výměna kotle a ohřív..." sheetId="2" r:id="rId2"/>
  </sheets>
  <definedNames>
    <definedName name="_xlnm._FilterDatabase" localSheetId="1" hidden="1">'02 - Výměna kotle a ohřív...'!$C$132:$K$260</definedName>
    <definedName name="_xlnm.Print_Area" localSheetId="1">'02 - Výměna kotle a ohřív...'!$C$4:$J$76,'02 - Výměna kotle a ohřív...'!$C$120:$J$260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'02 - Výměna kotle a ohřív...'!$132:$132</definedName>
  </definedNames>
  <calcPr calcId="162913"/>
</workbook>
</file>

<file path=xl/sharedStrings.xml><?xml version="1.0" encoding="utf-8"?>
<sst xmlns="http://schemas.openxmlformats.org/spreadsheetml/2006/main" count="1402" uniqueCount="421">
  <si>
    <t>Export Komplet</t>
  </si>
  <si>
    <t/>
  </si>
  <si>
    <t>2.0</t>
  </si>
  <si>
    <t>ZAMOK</t>
  </si>
  <si>
    <t>False</t>
  </si>
  <si>
    <t>{c7d28a84-d07a-4ba5-85b2-e9cd52309a63}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</si>
  <si>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</si>
  <si>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</si>
  <si>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</si>
  <si>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</si>
  <si>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</si>
  <si>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</si>
  <si>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</si>
  <si>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</si>
  <si>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</si>
  <si>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</si>
  <si>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</si>
  <si>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Zelená 1084/15a</t>
  </si>
  <si>
    <t>KSO:</t>
  </si>
  <si>
    <t>CC-CZ:</t>
  </si>
  <si>
    <t>Místo:</t>
  </si>
  <si>
    <t xml:space="preserve"> </t>
  </si>
  <si>
    <t>Datum:</t>
  </si>
  <si>
    <t>24. 1. 2024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</si>
  <si>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</si>
  <si>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</si>
  <si>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</si>
  <si>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</si>
  <si>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</si>
  <si>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</si>
  <si>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</si>
  <si>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</si>
  <si>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</si>
  <si>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</si>
  <si>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</si>
  <si>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</si>
  <si>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</si>
  <si>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</si>
  <si>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</si>
  <si>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</si>
  <si>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</si>
  <si>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</si>
  <si>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</si>
  <si>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</si>
  <si>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</si>
  <si>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</si>
  <si>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</si>
  <si>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</si>
  <si>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</si>
  <si>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</si>
  <si>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</si>
  <si>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</si>
  <si>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</si>
  <si>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</si>
  <si>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</si>
  <si>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</si>
  <si>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</si>
  <si>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</si>
  <si>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</si>
  <si>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</si>
  <si>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</si>
  <si>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</si>
  <si>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</si>
  <si>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</si>
  <si>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</si>
  <si>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</si>
  <si>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</si>
  <si>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</si>
  <si>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</si>
  <si>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</si>
  <si>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</si>
  <si>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</si>
  <si>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</si>
  <si>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</si>
  <si>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</si>
  <si>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</si>
  <si>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</si>
  <si>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</si>
  <si>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</si>
  <si>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Výměna kotle a ohřívače vody</t>
  </si>
  <si>
    <t>STA</t>
  </si>
  <si>
    <t>1</t>
  </si>
  <si>
    <t>{a1ca56be-cbdb-431b-b4f2-f103f1a30578}</t>
  </si>
  <si>
    <t>2</t>
  </si>
  <si>
    <t>KRYCÍ LIST SOUPISU PRACÍ</t>
  </si>
  <si>
    <t>Objekt:</t>
  </si>
  <si>
    <t>02 - Výměna kotle a ohřívače vody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</si>
  <si>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</si>
  <si>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</si>
  <si>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</si>
  <si>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</si>
  <si>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</si>
  <si>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</si>
  <si>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</si>
  <si>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998 - Přesun hmot</t>
  </si>
  <si>
    <t>PSV - Práce a dodávky PSV</t>
  </si>
  <si>
    <t xml:space="preserve">    725 - Zdravotechnika - zařizovací předměty</t>
  </si>
  <si>
    <t xml:space="preserve">    731 - Ústřední vytápění - kotelny</t>
  </si>
  <si>
    <t xml:space="preserve">    732 - Ústřední vytápění - strojovny</t>
  </si>
  <si>
    <t xml:space="preserve">    734 - Ústřední vytápění - armatury</t>
  </si>
  <si>
    <t xml:space="preserve">    741 - Elektroinstalace - silnoproud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</si>
  <si>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</si>
  <si>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</si>
  <si>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</si>
  <si>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</si>
  <si>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</si>
  <si>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</si>
  <si>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</si>
  <si>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</si>
  <si>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</si>
  <si>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</si>
  <si>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</si>
  <si>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</si>
  <si>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</si>
  <si>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</si>
  <si>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</si>
  <si>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</si>
  <si>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</si>
  <si>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</si>
  <si>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</si>
  <si>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</si>
  <si>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</si>
  <si>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</si>
  <si>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</si>
  <si>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</si>
  <si>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</si>
  <si>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</si>
  <si>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</si>
  <si>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953845216</t>
  </si>
  <si>
    <t>Vyvložkování stávajícího svislého kouřovodu nerezovými vložkami ohebnými D do 100 mm v 3 m</t>
  </si>
  <si>
    <t>soubor</t>
  </si>
  <si>
    <t>4</t>
  </si>
  <si>
    <t>1291330062</t>
  </si>
  <si>
    <t>PP</t>
  </si>
  <si>
    <t>Vyvložkování stávajících komínových nebo větracích průduchů nerezovými vložkami ohebnými, včetně ukončení komínu svislého kouřovodu výšky 3 m světlý průměr vložky do 100 mm</t>
  </si>
  <si>
    <t>VV</t>
  </si>
  <si>
    <t>vložka AK/AK, roura 80 mm</t>
  </si>
  <si>
    <t>953845221</t>
  </si>
  <si>
    <t>Příplatek k vyvložkování komínového průduchu nerezovými vložkami ohebnými D do 100 mm ZKD 1 m výšky</t>
  </si>
  <si>
    <t>m</t>
  </si>
  <si>
    <t>-201213578</t>
  </si>
  <si>
    <t>Vyvložkování stávajících komínových nebo větracích průduchů nerezovými vložkami ohebnými, včetně ukončení komínu svislého kouřovodu výšky 3 m Příplatek k cenám za každý další i započatý metr výšky komínového průduchu přes 3 m světlý průměr vložky do 100 mm</t>
  </si>
  <si>
    <t>998</t>
  </si>
  <si>
    <t>Přesun hmot</t>
  </si>
  <si>
    <t>3</t>
  </si>
  <si>
    <t>998011008</t>
  </si>
  <si>
    <t>Přesun hmot pro budovy zděné s omezením mechanizace pro budovy v do 6 m</t>
  </si>
  <si>
    <t>t</t>
  </si>
  <si>
    <t>348804944</t>
  </si>
  <si>
    <t>Přesun hmot pro budovy občanské výstavby, bydlení, výrobu a služby s nosnou svislou konstrukcí zděnou z cihel, tvárnic nebo kamene vodorovná dopravní vzdálenost do 100 m s omezením mechanizace pro budovy výšky do 6 m</t>
  </si>
  <si>
    <t>998011014</t>
  </si>
  <si>
    <t>Příplatek k přesunu hmot pro budovy zděné za zvětšený přesun do 500 m</t>
  </si>
  <si>
    <t>2133223433</t>
  </si>
  <si>
    <t>Přesun hmot pro budovy občanské výstavby, bydlení, výrobu a služby s nosnou svislou konstrukcí zděnou z cihel, tvárnic nebo kamene Příplatek k cenám za zvětšený přesun přes vymezenou vodorovnou dopravní vzdálenost do 500 m</t>
  </si>
  <si>
    <t>PSV</t>
  </si>
  <si>
    <t>Práce a dodávky PSV</t>
  </si>
  <si>
    <t>725</t>
  </si>
  <si>
    <t>Zdravotechnika - zařizovací předměty</t>
  </si>
  <si>
    <t>5</t>
  </si>
  <si>
    <t>725759601</t>
  </si>
  <si>
    <t>Montáž a dodávka kalichu pro úkapy se zápachovou uzávěrou</t>
  </si>
  <si>
    <t>kus</t>
  </si>
  <si>
    <t>16</t>
  </si>
  <si>
    <t>-42287866</t>
  </si>
  <si>
    <t>6</t>
  </si>
  <si>
    <t>998725101</t>
  </si>
  <si>
    <t>Přesun hmot tonážní pro zařizovací předměty v objektech v do 6 m</t>
  </si>
  <si>
    <t>-483495227</t>
  </si>
  <si>
    <t>Přesun hmot pro zařizovací předměty stanovený z hmotnosti přesunovaného materiálu vodorovná dopravní vzdálenost do 50 m základní v objektech výšky do 6 m</t>
  </si>
  <si>
    <t>7</t>
  </si>
  <si>
    <t>998725192</t>
  </si>
  <si>
    <t>Příplatek k přesunu hmot tonážnímu pro zařizovací předměty za zvětšený přesun do 100 m</t>
  </si>
  <si>
    <t>528334245</t>
  </si>
  <si>
    <t>Přesun hmot pro zařizovací předměty stanovený z hmotnosti přesunovaného materiálu vodorovná dopravní vzdálenost do 50 m Příplatek k cenám za zvětšený přesun přes vymezenou vodorovnou dopravní vzdálenost do 100 m</t>
  </si>
  <si>
    <t>731</t>
  </si>
  <si>
    <t>Ústřední vytápění - kotelny</t>
  </si>
  <si>
    <t>8</t>
  </si>
  <si>
    <t>731191942</t>
  </si>
  <si>
    <t>Napuštění kotle po opravě pl kotle přes 5 do 10 m2</t>
  </si>
  <si>
    <t>442483781</t>
  </si>
  <si>
    <t>Opravy kotlů litinových napuštění kotle po opravě o v. pl. kotle přes 5 do 10 m2</t>
  </si>
  <si>
    <t>731200823</t>
  </si>
  <si>
    <t>Demontáž kotle ocelového na plynná nebo kapalná paliva výkon do 25 kW vč. kohoutů a potrubí</t>
  </si>
  <si>
    <t>1522700814</t>
  </si>
  <si>
    <t>Demontáž kotlů ocelových na kapalná nebo plynná paliva, o výkonu do 25 kW</t>
  </si>
  <si>
    <t>10</t>
  </si>
  <si>
    <t>731244493</t>
  </si>
  <si>
    <t>-1011068706</t>
  </si>
  <si>
    <t>11</t>
  </si>
  <si>
    <t>M</t>
  </si>
  <si>
    <t>48417615</t>
  </si>
  <si>
    <t>32</t>
  </si>
  <si>
    <t>-681515570</t>
  </si>
  <si>
    <t>731391812</t>
  </si>
  <si>
    <t>Vypuštění vody z kotle samospádem pl kotle přes 5 do 10 m2</t>
  </si>
  <si>
    <t>-58932656</t>
  </si>
  <si>
    <t>Vypuštění vody z kotlů do kanalizace samospádem o výhřevné ploše kotlů přes 5 do 10 m2</t>
  </si>
  <si>
    <t>13</t>
  </si>
  <si>
    <t>731810462</t>
  </si>
  <si>
    <t>Rozdělovač odtahů spalin pro kondenzační kotel připojení na kotli průměru 80/125 mm</t>
  </si>
  <si>
    <t>516739695</t>
  </si>
  <si>
    <t>Nucené odtahy spalin od kondenzačních kotlů rozdělovače odtahů spalin (2 x 80 mm) připojení na kotli, průměru 80/125 mm</t>
  </si>
  <si>
    <t>14</t>
  </si>
  <si>
    <t>731R01</t>
  </si>
  <si>
    <t>Ekologická likvidace starého kotle</t>
  </si>
  <si>
    <t>846979597</t>
  </si>
  <si>
    <t>15</t>
  </si>
  <si>
    <t>580507208</t>
  </si>
  <si>
    <t>Uvedení plynového kotle do 50 kW do provozu</t>
  </si>
  <si>
    <t>64</t>
  </si>
  <si>
    <t>960518034</t>
  </si>
  <si>
    <t>Plynové kotle do 50 kW uvedení kotle do provozu</t>
  </si>
  <si>
    <t>998731101</t>
  </si>
  <si>
    <t>Přesun hmot tonážní pro kotelny v objektech v do 6 m</t>
  </si>
  <si>
    <t>-755655493</t>
  </si>
  <si>
    <t>Přesun hmot pro kotelny stanovený z hmotnosti přesunovaného materiálu vodorovná dopravní vzdálenost do 50 m základní v objektech výšky do 6 m</t>
  </si>
  <si>
    <t>17</t>
  </si>
  <si>
    <t>998731193</t>
  </si>
  <si>
    <t>Příplatek k přesunu hmot tonážní 731 za zvětšený přesun do 500 m</t>
  </si>
  <si>
    <t>1475931138</t>
  </si>
  <si>
    <t>Přesun hmot pro kotelny stanovený z hmotnosti přesunovaného materiálu Příplatek k cenám za zvětšený přesun přes vymezenou největší dopravní vzdálenost do 500 m</t>
  </si>
  <si>
    <t>732</t>
  </si>
  <si>
    <t>Ústřední vytápění - strojovny</t>
  </si>
  <si>
    <t>18</t>
  </si>
  <si>
    <t>73201-R</t>
  </si>
  <si>
    <t>Připojovací skupina s regulací tlaku vody</t>
  </si>
  <si>
    <t>33523287</t>
  </si>
  <si>
    <t>19</t>
  </si>
  <si>
    <t>73202-R</t>
  </si>
  <si>
    <t>Čidlo TUV</t>
  </si>
  <si>
    <t>-1969572390</t>
  </si>
  <si>
    <t>20</t>
  </si>
  <si>
    <t>73203-R</t>
  </si>
  <si>
    <t>Třícestný kohout DN 20-25</t>
  </si>
  <si>
    <t>848863097</t>
  </si>
  <si>
    <t>73204-R</t>
  </si>
  <si>
    <t>Pohon 230 V</t>
  </si>
  <si>
    <t>348461651</t>
  </si>
  <si>
    <t>22</t>
  </si>
  <si>
    <t>73205-R</t>
  </si>
  <si>
    <t>Filtr s magnetem DN 20</t>
  </si>
  <si>
    <t>-819364731</t>
  </si>
  <si>
    <t>23</t>
  </si>
  <si>
    <t>73206-R</t>
  </si>
  <si>
    <t>Ekologická likvidace ohřívače vody</t>
  </si>
  <si>
    <t>-1996236059</t>
  </si>
  <si>
    <t>24</t>
  </si>
  <si>
    <t>732211111</t>
  </si>
  <si>
    <t xml:space="preserve">M+D Ohřívač zásobníkový nepřímotopný s jedním výměníkem o objemu do 100 l </t>
  </si>
  <si>
    <t>1413836543</t>
  </si>
  <si>
    <t>25</t>
  </si>
  <si>
    <t>732212815</t>
  </si>
  <si>
    <t>Demontáž ohříváku zásobníkového včetně kohoutů, odpadního potrubí</t>
  </si>
  <si>
    <t>1513094837</t>
  </si>
  <si>
    <t>26</t>
  </si>
  <si>
    <t>732214813</t>
  </si>
  <si>
    <t xml:space="preserve">Vypuštění vody z ohříváku </t>
  </si>
  <si>
    <t>-1347906368</t>
  </si>
  <si>
    <t>27</t>
  </si>
  <si>
    <t>732291915</t>
  </si>
  <si>
    <t>Napuštění ohříváku a výměníku vodou</t>
  </si>
  <si>
    <t>-1514028117</t>
  </si>
  <si>
    <t>28</t>
  </si>
  <si>
    <t>998732101</t>
  </si>
  <si>
    <t>Přesun hmot tonážní pro strojovny v objektech v do 6 m</t>
  </si>
  <si>
    <t>659012607</t>
  </si>
  <si>
    <t>Přesun hmot pro strojovny stanovený z hmotnosti přesunovaného materiálu vodorovná dopravní vzdálenost do 50 m základní v objektech výšky do 6 m</t>
  </si>
  <si>
    <t>29</t>
  </si>
  <si>
    <t>998732193</t>
  </si>
  <si>
    <t>Příplatek k přesunu hmot tonážnímu pro strojovny za zvětšený přesun do 500 m</t>
  </si>
  <si>
    <t>1219068973</t>
  </si>
  <si>
    <t>Přesun hmot pro strojovny stanovený z hmotnosti přesunovaného materiálu vodorovná dopravní vzdálenost do 50 m Příplatek k cenám za zvětšený přesun přes vymezenou vodorovnou dopravní vzdálenost do 500 m</t>
  </si>
  <si>
    <t>734</t>
  </si>
  <si>
    <t>Ústřední vytápění - armatury</t>
  </si>
  <si>
    <t>30</t>
  </si>
  <si>
    <t>73401-R</t>
  </si>
  <si>
    <t>Rozšiřovací model VR 70</t>
  </si>
  <si>
    <t>1362950700</t>
  </si>
  <si>
    <t>31</t>
  </si>
  <si>
    <t>73402-R</t>
  </si>
  <si>
    <t>Rozšiřovací modul VR 71</t>
  </si>
  <si>
    <t>-798817138</t>
  </si>
  <si>
    <t>73403-R</t>
  </si>
  <si>
    <t>Automatické odvětrání DN 15</t>
  </si>
  <si>
    <t>2115260847</t>
  </si>
  <si>
    <t>33</t>
  </si>
  <si>
    <t>734292714</t>
  </si>
  <si>
    <t>Kohout kulový přímý G 3/4 PN 42 do 185°C vnitřní závit</t>
  </si>
  <si>
    <t>-43344173</t>
  </si>
  <si>
    <t>Ostatní armatury kulové kohouty PN 42 do 185°C přímé vnitřní závit G 3/4</t>
  </si>
  <si>
    <t>34</t>
  </si>
  <si>
    <t>734292723</t>
  </si>
  <si>
    <t>Kohout kulový přímý G 1/2 PN 42 do 185°C vnitřní závit s vypouštěním</t>
  </si>
  <si>
    <t>212849617</t>
  </si>
  <si>
    <t>Ostatní armatury kulové kohouty PN 42 do 185°C přímé vnitřní závit s vypouštěním G 1/2</t>
  </si>
  <si>
    <t>35</t>
  </si>
  <si>
    <t>734295265</t>
  </si>
  <si>
    <t>Pohon směšovacích ventilů solárních a otopných systémů ovládání ekvitermní regulace</t>
  </si>
  <si>
    <t>-1562234873</t>
  </si>
  <si>
    <t>36</t>
  </si>
  <si>
    <t>998734102</t>
  </si>
  <si>
    <t>Přesun hmot tonážní pro armatury v objektech v přes 6 do 12 m</t>
  </si>
  <si>
    <t>-906411497</t>
  </si>
  <si>
    <t>Přesun hmot pro armatury stanovený z hmotnosti přesunovaného materiálu vodorovná dopravní vzdálenost do 50 m v objektech výšky přes 6 do 12 m</t>
  </si>
  <si>
    <t>37</t>
  </si>
  <si>
    <t>998734193</t>
  </si>
  <si>
    <t>Příplatek k přesunu hmot tonážní 734 za zvětšený přesun do 500 m</t>
  </si>
  <si>
    <t>617756073</t>
  </si>
  <si>
    <t>Přesun hmot pro armatury stanovený z hmotnosti přesunovaného materiálu Příplatek k cenám za zvětšený přesun přes vymezenou největší dopravní vzdálenost do 500 m</t>
  </si>
  <si>
    <t>741</t>
  </si>
  <si>
    <t>Elektroinstalace - silnoproud</t>
  </si>
  <si>
    <t>38</t>
  </si>
  <si>
    <t>74101-R</t>
  </si>
  <si>
    <t>Demontáž elektroinstalace</t>
  </si>
  <si>
    <t>kompl.</t>
  </si>
  <si>
    <t>-1658822763</t>
  </si>
  <si>
    <t>39</t>
  </si>
  <si>
    <t>74102-R</t>
  </si>
  <si>
    <t>Dodávka kabelů, lišt, pospojování</t>
  </si>
  <si>
    <t>-910709004</t>
  </si>
  <si>
    <t>Montáž a dodávka kabelů, lišt, pospojování</t>
  </si>
  <si>
    <t>40</t>
  </si>
  <si>
    <t>74103-R</t>
  </si>
  <si>
    <t>Montáž kabelů pro kotel a MaR</t>
  </si>
  <si>
    <t>-59562971</t>
  </si>
  <si>
    <t>41</t>
  </si>
  <si>
    <t>741330203</t>
  </si>
  <si>
    <t>Montáž a dodávka součástí stykačů se zapojením-adaptér</t>
  </si>
  <si>
    <t>-1781022981</t>
  </si>
  <si>
    <t>Montáž součástí stykačů se zapojením adapterů</t>
  </si>
  <si>
    <t>42</t>
  </si>
  <si>
    <t>998741101</t>
  </si>
  <si>
    <t>Přesun hmot tonážní pro silnoproud v objektech v do 6 m</t>
  </si>
  <si>
    <t>-710507041</t>
  </si>
  <si>
    <t>Přesun hmot pro silnoproud stanovený z hmotnosti přesunovaného materiálu vodorovná dopravní vzdálenost do 50 m základní v objektech výšky do 6 m</t>
  </si>
  <si>
    <t>43</t>
  </si>
  <si>
    <t>998741192</t>
  </si>
  <si>
    <t>Příplatek k přesunu hmot tonážnímu pro silnoproud za zvětšený přesun do 100 m</t>
  </si>
  <si>
    <t>-1857740050</t>
  </si>
  <si>
    <t>Přesun hmot pro silnoproud stanovený z hmotnosti přesunovaného materiálu vodorovná dopravní vzdálenost do 50 m Příplatek k cenám za zvětšený přesun přes vymezenou vodorovnou dopravní vzdálenost do 100 m</t>
  </si>
  <si>
    <t>HZS</t>
  </si>
  <si>
    <t>Hodinové zúčtovací sazby</t>
  </si>
  <si>
    <t>44</t>
  </si>
  <si>
    <t>HZS1291</t>
  </si>
  <si>
    <t>Hodinová zúčtovací sazba pomocný stavební dělník</t>
  </si>
  <si>
    <t>hod</t>
  </si>
  <si>
    <t>512</t>
  </si>
  <si>
    <t>2109287575</t>
  </si>
  <si>
    <t>Pomocné stavební práce.
Vysekání a zapravení drážky pro vysazení kanalizační odbočky.</t>
  </si>
  <si>
    <t>kompletní úklid společných prostor po dokončení stavby</t>
  </si>
  <si>
    <t>zednická oprava komína a materiál</t>
  </si>
  <si>
    <t>6+3</t>
  </si>
  <si>
    <t>45</t>
  </si>
  <si>
    <t>HZS2232</t>
  </si>
  <si>
    <t>Hodinová zúčtovací sazba elektrikář odborný</t>
  </si>
  <si>
    <t>488700359</t>
  </si>
  <si>
    <t>Hodinové zúčtovací sazby profesí PSV provádění stavebních instalací elektrikář odborný</t>
  </si>
  <si>
    <t>elektro zapojení kotlů a revize</t>
  </si>
  <si>
    <t>46</t>
  </si>
  <si>
    <t>HZS42120</t>
  </si>
  <si>
    <t>Revizní technik specialista - revize plynu</t>
  </si>
  <si>
    <t>hod.</t>
  </si>
  <si>
    <t>-1033428282</t>
  </si>
  <si>
    <t>47</t>
  </si>
  <si>
    <t>HZS421200</t>
  </si>
  <si>
    <t>Hodinová zúčtovací sazba revizní technik specialista - revize komína</t>
  </si>
  <si>
    <t>708019214</t>
  </si>
  <si>
    <t>48</t>
  </si>
  <si>
    <t>732-03</t>
  </si>
  <si>
    <t>Připojovací materiál plyn, elektro</t>
  </si>
  <si>
    <t>-1387490117</t>
  </si>
  <si>
    <t>Připojovací materiál</t>
  </si>
  <si>
    <t>49</t>
  </si>
  <si>
    <t>732-04</t>
  </si>
  <si>
    <t>Spotřební materiál stavební - malta, štuk, malba, fólie</t>
  </si>
  <si>
    <t>1292802968</t>
  </si>
  <si>
    <t>Spotřební materiál</t>
  </si>
  <si>
    <t>VRN</t>
  </si>
  <si>
    <t>Vedlejší rozpočtové náklady</t>
  </si>
  <si>
    <t>VRN1</t>
  </si>
  <si>
    <t>Průzkumné, geodetické a projektové práce</t>
  </si>
  <si>
    <t>50</t>
  </si>
  <si>
    <t>013002000</t>
  </si>
  <si>
    <t>Projektové práce - plyn, elektro</t>
  </si>
  <si>
    <t>1024</t>
  </si>
  <si>
    <t>1740118429</t>
  </si>
  <si>
    <t>Projektové práce</t>
  </si>
  <si>
    <t>VRN3</t>
  </si>
  <si>
    <t>Zařízení staveniště</t>
  </si>
  <si>
    <t>51</t>
  </si>
  <si>
    <t>030001000</t>
  </si>
  <si>
    <t>%</t>
  </si>
  <si>
    <t>1731152404</t>
  </si>
  <si>
    <t>VRN4</t>
  </si>
  <si>
    <t>Inženýrská činnost</t>
  </si>
  <si>
    <t>52</t>
  </si>
  <si>
    <t>045002000</t>
  </si>
  <si>
    <t>Kompletační a koordinační činnost</t>
  </si>
  <si>
    <t>1272731083</t>
  </si>
  <si>
    <t>VRN6</t>
  </si>
  <si>
    <t>Územní vlivy</t>
  </si>
  <si>
    <t>53</t>
  </si>
  <si>
    <t>060001000</t>
  </si>
  <si>
    <t>Mimostaveništní doprava</t>
  </si>
  <si>
    <t>890443730</t>
  </si>
  <si>
    <t>VRN7</t>
  </si>
  <si>
    <t>Provozní vlivy</t>
  </si>
  <si>
    <t>54</t>
  </si>
  <si>
    <t>070001000</t>
  </si>
  <si>
    <t>Parkovné</t>
  </si>
  <si>
    <t>882139659</t>
  </si>
  <si>
    <t>VRN9</t>
  </si>
  <si>
    <t>Ostatní náklady</t>
  </si>
  <si>
    <t>55</t>
  </si>
  <si>
    <t>090001000</t>
  </si>
  <si>
    <t>1409474727</t>
  </si>
  <si>
    <t>Kotle ocelové teplovodní plynové stacionární kondenzační montáž kotlů kondenzačních ostatních typů o výkonu 30 kW</t>
  </si>
  <si>
    <t>kotel ocelový plynový kondenzační závěsný pro vytápění 30kW</t>
  </si>
  <si>
    <t>kotel ocelový plynový kondenzační závěsný pro vytápění 30kW
Kotel bez plastových součástek.</t>
  </si>
  <si>
    <t>Montáž kotle ocelového závěsného na plyn kondenzačního o výkonu 30 kW</t>
  </si>
  <si>
    <t xml:space="preserve">závěsný, nepřímotopný zásobník z oceli 75 litrů
připojovací sada a krycí sada pro kombinaci se závěsnými kotli jsou k dostání jako příslušenství
zásobník teplé vody s vysoce kvalitním smaltem
ochranná hořčíková anoda
vnitřní trubkový výměník tepla
opláštění s práškovou povrchovou úpravou (bílé)
tepelná izolace z vysoce kvalitní polyuretanové pěny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</si>
</sst>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7" fontId="22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/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2" t="s">
        <v>14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1"/>
      <c r="AL5" s="21"/>
      <c r="AM5" s="21"/>
      <c r="AN5" s="21"/>
      <c r="AO5" s="21"/>
      <c r="AP5" s="21"/>
      <c r="AQ5" s="21"/>
      <c r="AR5" s="19"/>
      <c r="BE5" s="269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4" t="s">
        <v>17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1"/>
      <c r="AL6" s="21"/>
      <c r="AM6" s="21"/>
      <c r="AN6" s="21"/>
      <c r="AO6" s="21"/>
      <c r="AP6" s="21"/>
      <c r="AQ6" s="21"/>
      <c r="AR6" s="19"/>
      <c r="BE6" s="270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70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70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70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70"/>
      <c r="BS10" s="16" t="s">
        <v>6</v>
      </c>
    </row>
    <row r="11" spans="2:71" s="1" customFormat="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7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70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70"/>
      <c r="BS13" s="16" t="s">
        <v>6</v>
      </c>
    </row>
    <row r="14" spans="2:71" ht="12.75">
      <c r="B14" s="20"/>
      <c r="C14" s="21"/>
      <c r="D14" s="21"/>
      <c r="E14" s="275" t="s">
        <v>28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7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70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70"/>
      <c r="BS16" s="16" t="s">
        <v>4</v>
      </c>
    </row>
    <row r="17" spans="2:71" s="1" customFormat="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70"/>
      <c r="BS17" s="16" t="s">
        <v>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70"/>
      <c r="BS18" s="16" t="s">
        <v>6</v>
      </c>
    </row>
    <row r="19" spans="2:71" s="1" customFormat="1" ht="12" customHeight="1">
      <c r="B19" s="20"/>
      <c r="C19" s="21"/>
      <c r="D19" s="28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70"/>
      <c r="BS19" s="16" t="s">
        <v>6</v>
      </c>
    </row>
    <row r="20" spans="2:71" s="1" customFormat="1" ht="18.4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70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70"/>
    </row>
    <row r="22" spans="2:57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70"/>
    </row>
    <row r="23" spans="2:57" s="1" customFormat="1" ht="16.5" customHeight="1">
      <c r="B23" s="20"/>
      <c r="C23" s="21"/>
      <c r="D23" s="21"/>
      <c r="E23" s="277" t="s">
        <v>1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1"/>
      <c r="AP23" s="21"/>
      <c r="AQ23" s="21"/>
      <c r="AR23" s="19"/>
      <c r="BE23" s="27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70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70"/>
    </row>
    <row r="26" spans="1:57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8">
        <f>ROUND(AG94,2)</f>
        <v>0</v>
      </c>
      <c r="AL26" s="279"/>
      <c r="AM26" s="279"/>
      <c r="AN26" s="279"/>
      <c r="AO26" s="279"/>
      <c r="AP26" s="35"/>
      <c r="AQ26" s="35"/>
      <c r="AR26" s="38"/>
      <c r="BE26" s="270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0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80" t="s">
        <v>34</v>
      </c>
      <c r="M28" s="280"/>
      <c r="N28" s="280"/>
      <c r="O28" s="280"/>
      <c r="P28" s="280"/>
      <c r="Q28" s="35"/>
      <c r="R28" s="35"/>
      <c r="S28" s="35"/>
      <c r="T28" s="35"/>
      <c r="U28" s="35"/>
      <c r="V28" s="35"/>
      <c r="W28" s="280" t="s">
        <v>35</v>
      </c>
      <c r="X28" s="280"/>
      <c r="Y28" s="280"/>
      <c r="Z28" s="280"/>
      <c r="AA28" s="280"/>
      <c r="AB28" s="280"/>
      <c r="AC28" s="280"/>
      <c r="AD28" s="280"/>
      <c r="AE28" s="280"/>
      <c r="AF28" s="35"/>
      <c r="AG28" s="35"/>
      <c r="AH28" s="35"/>
      <c r="AI28" s="35"/>
      <c r="AJ28" s="35"/>
      <c r="AK28" s="280" t="s">
        <v>36</v>
      </c>
      <c r="AL28" s="280"/>
      <c r="AM28" s="280"/>
      <c r="AN28" s="280"/>
      <c r="AO28" s="280"/>
      <c r="AP28" s="35"/>
      <c r="AQ28" s="35"/>
      <c r="AR28" s="38"/>
      <c r="BE28" s="270"/>
    </row>
    <row r="29" spans="2:57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59">
        <v>0.21</v>
      </c>
      <c r="M29" s="258"/>
      <c r="N29" s="258"/>
      <c r="O29" s="258"/>
      <c r="P29" s="258"/>
      <c r="Q29" s="40"/>
      <c r="R29" s="40"/>
      <c r="S29" s="40"/>
      <c r="T29" s="40"/>
      <c r="U29" s="40"/>
      <c r="V29" s="40"/>
      <c r="W29" s="257">
        <f>ROUND(AZ94,2)</f>
        <v>0</v>
      </c>
      <c r="X29" s="258"/>
      <c r="Y29" s="258"/>
      <c r="Z29" s="258"/>
      <c r="AA29" s="258"/>
      <c r="AB29" s="258"/>
      <c r="AC29" s="258"/>
      <c r="AD29" s="258"/>
      <c r="AE29" s="258"/>
      <c r="AF29" s="40"/>
      <c r="AG29" s="40"/>
      <c r="AH29" s="40"/>
      <c r="AI29" s="40"/>
      <c r="AJ29" s="40"/>
      <c r="AK29" s="257">
        <f>ROUND(AV94,2)</f>
        <v>0</v>
      </c>
      <c r="AL29" s="258"/>
      <c r="AM29" s="258"/>
      <c r="AN29" s="258"/>
      <c r="AO29" s="258"/>
      <c r="AP29" s="40"/>
      <c r="AQ29" s="40"/>
      <c r="AR29" s="41"/>
      <c r="BE29" s="271"/>
    </row>
    <row r="30" spans="2:57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59">
        <v>0.12</v>
      </c>
      <c r="M30" s="258"/>
      <c r="N30" s="258"/>
      <c r="O30" s="258"/>
      <c r="P30" s="258"/>
      <c r="Q30" s="40"/>
      <c r="R30" s="40"/>
      <c r="S30" s="40"/>
      <c r="T30" s="40"/>
      <c r="U30" s="40"/>
      <c r="V30" s="40"/>
      <c r="W30" s="257">
        <f>ROUND(BA94,2)</f>
        <v>0</v>
      </c>
      <c r="X30" s="258"/>
      <c r="Y30" s="258"/>
      <c r="Z30" s="258"/>
      <c r="AA30" s="258"/>
      <c r="AB30" s="258"/>
      <c r="AC30" s="258"/>
      <c r="AD30" s="258"/>
      <c r="AE30" s="258"/>
      <c r="AF30" s="40"/>
      <c r="AG30" s="40"/>
      <c r="AH30" s="40"/>
      <c r="AI30" s="40"/>
      <c r="AJ30" s="40"/>
      <c r="AK30" s="257">
        <f>ROUND(AW94,2)</f>
        <v>0</v>
      </c>
      <c r="AL30" s="258"/>
      <c r="AM30" s="258"/>
      <c r="AN30" s="258"/>
      <c r="AO30" s="258"/>
      <c r="AP30" s="40"/>
      <c r="AQ30" s="40"/>
      <c r="AR30" s="41"/>
      <c r="BE30" s="271"/>
    </row>
    <row r="31" spans="2:57" s="3" customFormat="1" ht="14.45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59">
        <v>0.21</v>
      </c>
      <c r="M31" s="258"/>
      <c r="N31" s="258"/>
      <c r="O31" s="258"/>
      <c r="P31" s="258"/>
      <c r="Q31" s="40"/>
      <c r="R31" s="40"/>
      <c r="S31" s="40"/>
      <c r="T31" s="40"/>
      <c r="U31" s="40"/>
      <c r="V31" s="40"/>
      <c r="W31" s="257">
        <f>ROUND(BB94,2)</f>
        <v>0</v>
      </c>
      <c r="X31" s="258"/>
      <c r="Y31" s="258"/>
      <c r="Z31" s="258"/>
      <c r="AA31" s="258"/>
      <c r="AB31" s="258"/>
      <c r="AC31" s="258"/>
      <c r="AD31" s="258"/>
      <c r="AE31" s="258"/>
      <c r="AF31" s="40"/>
      <c r="AG31" s="40"/>
      <c r="AH31" s="40"/>
      <c r="AI31" s="40"/>
      <c r="AJ31" s="40"/>
      <c r="AK31" s="257">
        <v>0</v>
      </c>
      <c r="AL31" s="258"/>
      <c r="AM31" s="258"/>
      <c r="AN31" s="258"/>
      <c r="AO31" s="258"/>
      <c r="AP31" s="40"/>
      <c r="AQ31" s="40"/>
      <c r="AR31" s="41"/>
      <c r="BE31" s="271"/>
    </row>
    <row r="32" spans="2:57" s="3" customFormat="1" ht="14.45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59">
        <v>0.12</v>
      </c>
      <c r="M32" s="258"/>
      <c r="N32" s="258"/>
      <c r="O32" s="258"/>
      <c r="P32" s="258"/>
      <c r="Q32" s="40"/>
      <c r="R32" s="40"/>
      <c r="S32" s="40"/>
      <c r="T32" s="40"/>
      <c r="U32" s="40"/>
      <c r="V32" s="40"/>
      <c r="W32" s="257">
        <f>ROUND(BC94,2)</f>
        <v>0</v>
      </c>
      <c r="X32" s="258"/>
      <c r="Y32" s="258"/>
      <c r="Z32" s="258"/>
      <c r="AA32" s="258"/>
      <c r="AB32" s="258"/>
      <c r="AC32" s="258"/>
      <c r="AD32" s="258"/>
      <c r="AE32" s="258"/>
      <c r="AF32" s="40"/>
      <c r="AG32" s="40"/>
      <c r="AH32" s="40"/>
      <c r="AI32" s="40"/>
      <c r="AJ32" s="40"/>
      <c r="AK32" s="257">
        <v>0</v>
      </c>
      <c r="AL32" s="258"/>
      <c r="AM32" s="258"/>
      <c r="AN32" s="258"/>
      <c r="AO32" s="258"/>
      <c r="AP32" s="40"/>
      <c r="AQ32" s="40"/>
      <c r="AR32" s="41"/>
      <c r="BE32" s="271"/>
    </row>
    <row r="33" spans="2:57" s="3" customFormat="1" ht="14.45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59">
        <v>0</v>
      </c>
      <c r="M33" s="258"/>
      <c r="N33" s="258"/>
      <c r="O33" s="258"/>
      <c r="P33" s="258"/>
      <c r="Q33" s="40"/>
      <c r="R33" s="40"/>
      <c r="S33" s="40"/>
      <c r="T33" s="40"/>
      <c r="U33" s="40"/>
      <c r="V33" s="40"/>
      <c r="W33" s="257">
        <f>ROUND(BD94,2)</f>
        <v>0</v>
      </c>
      <c r="X33" s="258"/>
      <c r="Y33" s="258"/>
      <c r="Z33" s="258"/>
      <c r="AA33" s="258"/>
      <c r="AB33" s="258"/>
      <c r="AC33" s="258"/>
      <c r="AD33" s="258"/>
      <c r="AE33" s="258"/>
      <c r="AF33" s="40"/>
      <c r="AG33" s="40"/>
      <c r="AH33" s="40"/>
      <c r="AI33" s="40"/>
      <c r="AJ33" s="40"/>
      <c r="AK33" s="257">
        <v>0</v>
      </c>
      <c r="AL33" s="258"/>
      <c r="AM33" s="258"/>
      <c r="AN33" s="258"/>
      <c r="AO33" s="258"/>
      <c r="AP33" s="40"/>
      <c r="AQ33" s="40"/>
      <c r="AR33" s="41"/>
      <c r="BE33" s="27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70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60" t="s">
        <v>45</v>
      </c>
      <c r="Y35" s="261"/>
      <c r="Z35" s="261"/>
      <c r="AA35" s="261"/>
      <c r="AB35" s="261"/>
      <c r="AC35" s="44"/>
      <c r="AD35" s="44"/>
      <c r="AE35" s="44"/>
      <c r="AF35" s="44"/>
      <c r="AG35" s="44"/>
      <c r="AH35" s="44"/>
      <c r="AI35" s="44"/>
      <c r="AJ35" s="44"/>
      <c r="AK35" s="262">
        <f>SUM(AK26:AK33)</f>
        <v>0</v>
      </c>
      <c r="AL35" s="261"/>
      <c r="AM35" s="261"/>
      <c r="AN35" s="261"/>
      <c r="AO35" s="263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2024-07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46" t="str">
        <f>K6</f>
        <v>Zelená 1084/15a</v>
      </c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62"/>
      <c r="AL85" s="62"/>
      <c r="AM85" s="62"/>
      <c r="AN85" s="62"/>
      <c r="AO85" s="62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48" t="str">
        <f>IF(AN8="","",AN8)</f>
        <v>24. 1. 2024</v>
      </c>
      <c r="AN87" s="248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49" t="str">
        <f>IF(E17="","",E17)</f>
        <v xml:space="preserve"> </v>
      </c>
      <c r="AN89" s="250"/>
      <c r="AO89" s="250"/>
      <c r="AP89" s="250"/>
      <c r="AQ89" s="35"/>
      <c r="AR89" s="38"/>
      <c r="AS89" s="251" t="s">
        <v>53</v>
      </c>
      <c r="AT89" s="252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30</v>
      </c>
      <c r="AJ90" s="35"/>
      <c r="AK90" s="35"/>
      <c r="AL90" s="35"/>
      <c r="AM90" s="249" t="str">
        <f>IF(E20="","",E20)</f>
        <v xml:space="preserve"> </v>
      </c>
      <c r="AN90" s="250"/>
      <c r="AO90" s="250"/>
      <c r="AP90" s="250"/>
      <c r="AQ90" s="35"/>
      <c r="AR90" s="38"/>
      <c r="AS90" s="253"/>
      <c r="AT90" s="254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55"/>
      <c r="AT91" s="256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41" t="s">
        <v>54</v>
      </c>
      <c r="D92" s="242"/>
      <c r="E92" s="242"/>
      <c r="F92" s="242"/>
      <c r="G92" s="242"/>
      <c r="H92" s="72"/>
      <c r="I92" s="243" t="s">
        <v>55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4" t="s">
        <v>56</v>
      </c>
      <c r="AH92" s="242"/>
      <c r="AI92" s="242"/>
      <c r="AJ92" s="242"/>
      <c r="AK92" s="242"/>
      <c r="AL92" s="242"/>
      <c r="AM92" s="242"/>
      <c r="AN92" s="243" t="s">
        <v>57</v>
      </c>
      <c r="AO92" s="242"/>
      <c r="AP92" s="245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67">
        <f>ROUND(AG95,2)</f>
        <v>0</v>
      </c>
      <c r="AH94" s="267"/>
      <c r="AI94" s="267"/>
      <c r="AJ94" s="267"/>
      <c r="AK94" s="267"/>
      <c r="AL94" s="267"/>
      <c r="AM94" s="267"/>
      <c r="AN94" s="268">
        <f>SUM(AG94,AT94)</f>
        <v>0</v>
      </c>
      <c r="AO94" s="268"/>
      <c r="AP94" s="268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72</v>
      </c>
      <c r="BT94" s="90" t="s">
        <v>73</v>
      </c>
      <c r="BU94" s="91" t="s">
        <v>74</v>
      </c>
      <c r="BV94" s="90" t="s">
        <v>75</v>
      </c>
      <c r="BW94" s="90" t="s">
        <v>5</v>
      </c>
      <c r="BX94" s="90" t="s">
        <v>76</v>
      </c>
      <c r="CL94" s="90" t="s">
        <v>1</v>
      </c>
    </row>
    <row r="95" spans="1:91" s="7" customFormat="1" ht="16.5" customHeight="1">
      <c r="A95" s="92" t="s">
        <v>77</v>
      </c>
      <c r="B95" s="93"/>
      <c r="C95" s="94"/>
      <c r="D95" s="266" t="s">
        <v>78</v>
      </c>
      <c r="E95" s="266"/>
      <c r="F95" s="266"/>
      <c r="G95" s="266"/>
      <c r="H95" s="266"/>
      <c r="I95" s="95"/>
      <c r="J95" s="266" t="s">
        <v>79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4">
        <f>'02 - Výměna kotle a ohřív...'!J30</f>
        <v>0</v>
      </c>
      <c r="AH95" s="265"/>
      <c r="AI95" s="265"/>
      <c r="AJ95" s="265"/>
      <c r="AK95" s="265"/>
      <c r="AL95" s="265"/>
      <c r="AM95" s="265"/>
      <c r="AN95" s="264">
        <f>SUM(AG95,AT95)</f>
        <v>0</v>
      </c>
      <c r="AO95" s="265"/>
      <c r="AP95" s="265"/>
      <c r="AQ95" s="96" t="s">
        <v>80</v>
      </c>
      <c r="AR95" s="97"/>
      <c r="AS95" s="98">
        <v>0</v>
      </c>
      <c r="AT95" s="99">
        <f>ROUND(SUM(AV95:AW95),2)</f>
        <v>0</v>
      </c>
      <c r="AU95" s="100">
        <f>'02 - Výměna kotle a ohřív...'!P133</f>
        <v>0</v>
      </c>
      <c r="AV95" s="99">
        <f>'02 - Výměna kotle a ohřív...'!J33</f>
        <v>0</v>
      </c>
      <c r="AW95" s="99">
        <f>'02 - Výměna kotle a ohřív...'!J34</f>
        <v>0</v>
      </c>
      <c r="AX95" s="99">
        <f>'02 - Výměna kotle a ohřív...'!J35</f>
        <v>0</v>
      </c>
      <c r="AY95" s="99">
        <f>'02 - Výměna kotle a ohřív...'!J36</f>
        <v>0</v>
      </c>
      <c r="AZ95" s="99">
        <f>'02 - Výměna kotle a ohřív...'!F33</f>
        <v>0</v>
      </c>
      <c r="BA95" s="99">
        <f>'02 - Výměna kotle a ohřív...'!F34</f>
        <v>0</v>
      </c>
      <c r="BB95" s="99">
        <f>'02 - Výměna kotle a ohřív...'!F35</f>
        <v>0</v>
      </c>
      <c r="BC95" s="99">
        <f>'02 - Výměna kotle a ohřív...'!F36</f>
        <v>0</v>
      </c>
      <c r="BD95" s="101">
        <f>'02 - Výměna kotle a ohřív...'!F37</f>
        <v>0</v>
      </c>
      <c r="BT95" s="102" t="s">
        <v>81</v>
      </c>
      <c r="BV95" s="102" t="s">
        <v>75</v>
      </c>
      <c r="BW95" s="102" t="s">
        <v>82</v>
      </c>
      <c r="BX95" s="102" t="s">
        <v>5</v>
      </c>
      <c r="CL95" s="102" t="s">
        <v>1</v>
      </c>
      <c r="CM95" s="102" t="s">
        <v>83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uSepjoctxoy6Yba0vTSBcBEDbODsa/uRwpfO1pjh9ilgNJqlpSo3q1t94fctfzKlIqawEKAEPZGC3PHGPt21jA==" saltValue="SipP4A3d4+efVJ/M6WlR85j4w/KCwAeZB1lt2V7JzY71AzAkhJkCFqBKwigyBZzsVmZ/h+qEo4rh9hx51JkybA==" spinCount="100000" sheet="1" objects="1" scenarios="1" formatColumns="0" formatRows="0"/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2 - Výměna kotle a ohří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tabSelected="1" workbookViewId="0" topLeftCell="A174">
      <selection activeCell="Z187" sqref="Z18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6" t="s">
        <v>82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9"/>
      <c r="AT3" s="16" t="s">
        <v>83</v>
      </c>
    </row>
    <row r="4" spans="2:46" s="1" customFormat="1" ht="24.95" customHeight="1">
      <c r="B4" s="19"/>
      <c r="D4" s="105" t="s">
        <v>84</v>
      </c>
      <c r="L4" s="19"/>
      <c r="M4" s="10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7" t="s">
        <v>16</v>
      </c>
      <c r="L6" s="19"/>
    </row>
    <row r="7" spans="2:12" s="1" customFormat="1" ht="16.5" customHeight="1">
      <c r="B7" s="19"/>
      <c r="E7" s="284" t="str">
        <f>'Rekapitulace stavby'!K6</f>
        <v>Zelená 1084/15a</v>
      </c>
      <c r="F7" s="285"/>
      <c r="G7" s="285"/>
      <c r="H7" s="285"/>
      <c r="L7" s="19"/>
    </row>
    <row r="8" spans="1:31" s="2" customFormat="1" ht="12" customHeight="1">
      <c r="A8" s="33"/>
      <c r="B8" s="38"/>
      <c r="C8" s="33"/>
      <c r="D8" s="107" t="s">
        <v>85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6" t="s">
        <v>86</v>
      </c>
      <c r="F9" s="287"/>
      <c r="G9" s="287"/>
      <c r="H9" s="287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7" t="s">
        <v>18</v>
      </c>
      <c r="E11" s="33"/>
      <c r="F11" s="108" t="s">
        <v>1</v>
      </c>
      <c r="G11" s="33"/>
      <c r="H11" s="33"/>
      <c r="I11" s="107" t="s">
        <v>19</v>
      </c>
      <c r="J11" s="108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7" t="s">
        <v>20</v>
      </c>
      <c r="E12" s="33"/>
      <c r="F12" s="108" t="s">
        <v>21</v>
      </c>
      <c r="G12" s="33"/>
      <c r="H12" s="33"/>
      <c r="I12" s="107" t="s">
        <v>22</v>
      </c>
      <c r="J12" s="109">
        <v>45331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7" t="s">
        <v>24</v>
      </c>
      <c r="E14" s="33"/>
      <c r="F14" s="33"/>
      <c r="G14" s="33"/>
      <c r="H14" s="33"/>
      <c r="I14" s="107" t="s">
        <v>25</v>
      </c>
      <c r="J14" s="108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8" t="str">
        <f>IF('Rekapitulace stavby'!E11="","",'Rekapitulace stavby'!E11)</f>
        <v xml:space="preserve"> </v>
      </c>
      <c r="F15" s="33"/>
      <c r="G15" s="33"/>
      <c r="H15" s="33"/>
      <c r="I15" s="107" t="s">
        <v>26</v>
      </c>
      <c r="J15" s="108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7" t="s">
        <v>27</v>
      </c>
      <c r="E17" s="33"/>
      <c r="F17" s="33"/>
      <c r="G17" s="33"/>
      <c r="H17" s="33"/>
      <c r="I17" s="107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8" t="str">
        <f>'Rekapitulace stavby'!E14</f>
        <v>Vyplň údaj</v>
      </c>
      <c r="F18" s="289"/>
      <c r="G18" s="289"/>
      <c r="H18" s="289"/>
      <c r="I18" s="107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7" t="s">
        <v>29</v>
      </c>
      <c r="E20" s="33"/>
      <c r="F20" s="33"/>
      <c r="G20" s="33"/>
      <c r="H20" s="33"/>
      <c r="I20" s="107" t="s">
        <v>25</v>
      </c>
      <c r="J20" s="108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8" t="str">
        <f>IF('Rekapitulace stavby'!E17="","",'Rekapitulace stavby'!E17)</f>
        <v xml:space="preserve"> </v>
      </c>
      <c r="F21" s="33"/>
      <c r="G21" s="33"/>
      <c r="H21" s="33"/>
      <c r="I21" s="107" t="s">
        <v>26</v>
      </c>
      <c r="J21" s="108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7" t="s">
        <v>30</v>
      </c>
      <c r="E23" s="33"/>
      <c r="F23" s="33"/>
      <c r="G23" s="33"/>
      <c r="H23" s="33"/>
      <c r="I23" s="107" t="s">
        <v>25</v>
      </c>
      <c r="J23" s="108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8" t="str">
        <f>IF('Rekapitulace stavby'!E20="","",'Rekapitulace stavby'!E20)</f>
        <v xml:space="preserve"> </v>
      </c>
      <c r="F24" s="33"/>
      <c r="G24" s="33"/>
      <c r="H24" s="33"/>
      <c r="I24" s="107" t="s">
        <v>26</v>
      </c>
      <c r="J24" s="108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7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0"/>
      <c r="B27" s="111"/>
      <c r="C27" s="110"/>
      <c r="D27" s="110"/>
      <c r="E27" s="290" t="s">
        <v>1</v>
      </c>
      <c r="F27" s="290"/>
      <c r="G27" s="290"/>
      <c r="H27" s="290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3"/>
      <c r="E29" s="113"/>
      <c r="F29" s="113"/>
      <c r="G29" s="113"/>
      <c r="H29" s="113"/>
      <c r="I29" s="113"/>
      <c r="J29" s="113"/>
      <c r="K29" s="11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4" t="s">
        <v>33</v>
      </c>
      <c r="E30" s="33"/>
      <c r="F30" s="33"/>
      <c r="G30" s="33"/>
      <c r="H30" s="33"/>
      <c r="I30" s="33"/>
      <c r="J30" s="115">
        <f>ROUND(J133,2)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3"/>
      <c r="E31" s="113"/>
      <c r="F31" s="113"/>
      <c r="G31" s="113"/>
      <c r="H31" s="113"/>
      <c r="I31" s="113"/>
      <c r="J31" s="113"/>
      <c r="K31" s="11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6" t="s">
        <v>35</v>
      </c>
      <c r="G32" s="33"/>
      <c r="H32" s="33"/>
      <c r="I32" s="116" t="s">
        <v>34</v>
      </c>
      <c r="J32" s="116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7" t="s">
        <v>37</v>
      </c>
      <c r="E33" s="107" t="s">
        <v>38</v>
      </c>
      <c r="F33" s="118">
        <f>ROUND((SUM(BE133:BE260)),2)</f>
        <v>0</v>
      </c>
      <c r="G33" s="33"/>
      <c r="H33" s="33"/>
      <c r="I33" s="119">
        <v>0.21</v>
      </c>
      <c r="J33" s="118">
        <f>ROUND(((SUM(BE133:BE260))*I33),2)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7" t="s">
        <v>39</v>
      </c>
      <c r="F34" s="118">
        <f>ROUND((SUM(BF133:BF260)),2)</f>
        <v>0</v>
      </c>
      <c r="G34" s="33"/>
      <c r="H34" s="33"/>
      <c r="I34" s="119">
        <v>0.12</v>
      </c>
      <c r="J34" s="118">
        <f>ROUND(((SUM(BF133:BF260))*I34),2)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7" t="s">
        <v>40</v>
      </c>
      <c r="F35" s="118">
        <f>ROUND((SUM(BG133:BG260)),2)</f>
        <v>0</v>
      </c>
      <c r="G35" s="33"/>
      <c r="H35" s="33"/>
      <c r="I35" s="119">
        <v>0.21</v>
      </c>
      <c r="J35" s="11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7" t="s">
        <v>41</v>
      </c>
      <c r="F36" s="118">
        <f>ROUND((SUM(BH133:BH260)),2)</f>
        <v>0</v>
      </c>
      <c r="G36" s="33"/>
      <c r="H36" s="33"/>
      <c r="I36" s="119">
        <v>0.12</v>
      </c>
      <c r="J36" s="11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7" t="s">
        <v>42</v>
      </c>
      <c r="F37" s="118">
        <f>ROUND((SUM(BI133:BI260)),2)</f>
        <v>0</v>
      </c>
      <c r="G37" s="33"/>
      <c r="H37" s="33"/>
      <c r="I37" s="119">
        <v>0</v>
      </c>
      <c r="J37" s="11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 hidden="1">
      <c r="A81" s="3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87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82" t="str">
        <f>E7</f>
        <v>Zelená 1084/15a</v>
      </c>
      <c r="F85" s="283"/>
      <c r="G85" s="283"/>
      <c r="H85" s="283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 hidden="1">
      <c r="A86" s="33"/>
      <c r="B86" s="34"/>
      <c r="C86" s="28" t="s">
        <v>85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 hidden="1">
      <c r="A87" s="33"/>
      <c r="B87" s="34"/>
      <c r="C87" s="35"/>
      <c r="D87" s="35"/>
      <c r="E87" s="246" t="str">
        <f>E9</f>
        <v>02 - Výměna kotle a ohřívače vody</v>
      </c>
      <c r="F87" s="281"/>
      <c r="G87" s="281"/>
      <c r="H87" s="281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 hidden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>
        <f>IF(J12="","",J12)</f>
        <v>45331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 hidden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 hidden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 hidden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30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 hidden="1">
      <c r="A94" s="33"/>
      <c r="B94" s="34"/>
      <c r="C94" s="138" t="s">
        <v>88</v>
      </c>
      <c r="D94" s="139"/>
      <c r="E94" s="139"/>
      <c r="F94" s="139"/>
      <c r="G94" s="139"/>
      <c r="H94" s="139"/>
      <c r="I94" s="139"/>
      <c r="J94" s="140" t="s">
        <v>89</v>
      </c>
      <c r="K94" s="139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 hidden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 hidden="1">
      <c r="A96" s="33"/>
      <c r="B96" s="34"/>
      <c r="C96" s="141" t="s">
        <v>90</v>
      </c>
      <c r="D96" s="35"/>
      <c r="E96" s="35"/>
      <c r="F96" s="35"/>
      <c r="G96" s="35"/>
      <c r="H96" s="35"/>
      <c r="I96" s="35"/>
      <c r="J96" s="83">
        <f>J133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91</v>
      </c>
    </row>
    <row r="97" spans="2:12" s="9" customFormat="1" ht="24.95" customHeight="1" hidden="1">
      <c r="B97" s="142"/>
      <c r="C97" s="143"/>
      <c r="D97" s="144" t="s">
        <v>92</v>
      </c>
      <c r="E97" s="145"/>
      <c r="F97" s="145"/>
      <c r="G97" s="145"/>
      <c r="H97" s="145"/>
      <c r="I97" s="145"/>
      <c r="J97" s="146">
        <f>J134</f>
        <v>0</v>
      </c>
      <c r="K97" s="143"/>
      <c r="L97" s="147"/>
    </row>
    <row r="98" spans="2:12" s="10" customFormat="1" ht="19.9" customHeight="1" hidden="1">
      <c r="B98" s="148"/>
      <c r="C98" s="149"/>
      <c r="D98" s="150" t="s">
        <v>93</v>
      </c>
      <c r="E98" s="151"/>
      <c r="F98" s="151"/>
      <c r="G98" s="151"/>
      <c r="H98" s="151"/>
      <c r="I98" s="151"/>
      <c r="J98" s="152">
        <f>J135</f>
        <v>0</v>
      </c>
      <c r="K98" s="149"/>
      <c r="L98" s="153"/>
    </row>
    <row r="99" spans="2:12" s="10" customFormat="1" ht="19.9" customHeight="1" hidden="1">
      <c r="B99" s="148"/>
      <c r="C99" s="149"/>
      <c r="D99" s="150" t="s">
        <v>94</v>
      </c>
      <c r="E99" s="151"/>
      <c r="F99" s="151"/>
      <c r="G99" s="151"/>
      <c r="H99" s="151"/>
      <c r="I99" s="151"/>
      <c r="J99" s="152">
        <f>J142</f>
        <v>0</v>
      </c>
      <c r="K99" s="149"/>
      <c r="L99" s="153"/>
    </row>
    <row r="100" spans="2:12" s="9" customFormat="1" ht="24.95" customHeight="1" hidden="1">
      <c r="B100" s="142"/>
      <c r="C100" s="143"/>
      <c r="D100" s="144" t="s">
        <v>95</v>
      </c>
      <c r="E100" s="145"/>
      <c r="F100" s="145"/>
      <c r="G100" s="145"/>
      <c r="H100" s="145"/>
      <c r="I100" s="145"/>
      <c r="J100" s="146">
        <f>J147</f>
        <v>0</v>
      </c>
      <c r="K100" s="143"/>
      <c r="L100" s="147"/>
    </row>
    <row r="101" spans="2:12" s="10" customFormat="1" ht="19.9" customHeight="1" hidden="1">
      <c r="B101" s="148"/>
      <c r="C101" s="149"/>
      <c r="D101" s="150" t="s">
        <v>96</v>
      </c>
      <c r="E101" s="151"/>
      <c r="F101" s="151"/>
      <c r="G101" s="151"/>
      <c r="H101" s="151"/>
      <c r="I101" s="151"/>
      <c r="J101" s="152">
        <f>J148</f>
        <v>0</v>
      </c>
      <c r="K101" s="149"/>
      <c r="L101" s="153"/>
    </row>
    <row r="102" spans="2:12" s="10" customFormat="1" ht="19.9" customHeight="1" hidden="1">
      <c r="B102" s="148"/>
      <c r="C102" s="149"/>
      <c r="D102" s="150" t="s">
        <v>97</v>
      </c>
      <c r="E102" s="151"/>
      <c r="F102" s="151"/>
      <c r="G102" s="151"/>
      <c r="H102" s="151"/>
      <c r="I102" s="151"/>
      <c r="J102" s="152">
        <f>J154</f>
        <v>0</v>
      </c>
      <c r="K102" s="149"/>
      <c r="L102" s="153"/>
    </row>
    <row r="103" spans="2:12" s="10" customFormat="1" ht="19.9" customHeight="1" hidden="1">
      <c r="B103" s="148"/>
      <c r="C103" s="149"/>
      <c r="D103" s="150" t="s">
        <v>98</v>
      </c>
      <c r="E103" s="151"/>
      <c r="F103" s="151"/>
      <c r="G103" s="151"/>
      <c r="H103" s="151"/>
      <c r="I103" s="151"/>
      <c r="J103" s="152">
        <f>J175</f>
        <v>0</v>
      </c>
      <c r="K103" s="149"/>
      <c r="L103" s="153"/>
    </row>
    <row r="104" spans="2:12" s="10" customFormat="1" ht="19.9" customHeight="1" hidden="1">
      <c r="B104" s="148"/>
      <c r="C104" s="149"/>
      <c r="D104" s="150" t="s">
        <v>99</v>
      </c>
      <c r="E104" s="151"/>
      <c r="F104" s="151"/>
      <c r="G104" s="151"/>
      <c r="H104" s="151"/>
      <c r="I104" s="151"/>
      <c r="J104" s="152">
        <f>J197</f>
        <v>0</v>
      </c>
      <c r="K104" s="149"/>
      <c r="L104" s="153"/>
    </row>
    <row r="105" spans="2:12" s="10" customFormat="1" ht="19.9" customHeight="1" hidden="1">
      <c r="B105" s="148"/>
      <c r="C105" s="149"/>
      <c r="D105" s="150" t="s">
        <v>100</v>
      </c>
      <c r="E105" s="151"/>
      <c r="F105" s="151"/>
      <c r="G105" s="151"/>
      <c r="H105" s="151"/>
      <c r="I105" s="151"/>
      <c r="J105" s="152">
        <f>J213</f>
        <v>0</v>
      </c>
      <c r="K105" s="149"/>
      <c r="L105" s="153"/>
    </row>
    <row r="106" spans="2:12" s="9" customFormat="1" ht="24.95" customHeight="1" hidden="1">
      <c r="B106" s="142"/>
      <c r="C106" s="143"/>
      <c r="D106" s="144" t="s">
        <v>101</v>
      </c>
      <c r="E106" s="145"/>
      <c r="F106" s="145"/>
      <c r="G106" s="145"/>
      <c r="H106" s="145"/>
      <c r="I106" s="145"/>
      <c r="J106" s="146">
        <f>J226</f>
        <v>0</v>
      </c>
      <c r="K106" s="143"/>
      <c r="L106" s="147"/>
    </row>
    <row r="107" spans="2:12" s="9" customFormat="1" ht="24.95" customHeight="1" hidden="1">
      <c r="B107" s="142"/>
      <c r="C107" s="143"/>
      <c r="D107" s="144" t="s">
        <v>102</v>
      </c>
      <c r="E107" s="145"/>
      <c r="F107" s="145"/>
      <c r="G107" s="145"/>
      <c r="H107" s="145"/>
      <c r="I107" s="145"/>
      <c r="J107" s="146">
        <f>J242</f>
        <v>0</v>
      </c>
      <c r="K107" s="143"/>
      <c r="L107" s="147"/>
    </row>
    <row r="108" spans="2:12" s="10" customFormat="1" ht="19.9" customHeight="1" hidden="1">
      <c r="B108" s="148"/>
      <c r="C108" s="149"/>
      <c r="D108" s="150" t="s">
        <v>103</v>
      </c>
      <c r="E108" s="151"/>
      <c r="F108" s="151"/>
      <c r="G108" s="151"/>
      <c r="H108" s="151"/>
      <c r="I108" s="151"/>
      <c r="J108" s="152">
        <f>J243</f>
        <v>0</v>
      </c>
      <c r="K108" s="149"/>
      <c r="L108" s="153"/>
    </row>
    <row r="109" spans="2:12" s="10" customFormat="1" ht="19.9" customHeight="1" hidden="1">
      <c r="B109" s="148"/>
      <c r="C109" s="149"/>
      <c r="D109" s="150" t="s">
        <v>104</v>
      </c>
      <c r="E109" s="151"/>
      <c r="F109" s="151"/>
      <c r="G109" s="151"/>
      <c r="H109" s="151"/>
      <c r="I109" s="151"/>
      <c r="J109" s="152">
        <f>J246</f>
        <v>0</v>
      </c>
      <c r="K109" s="149"/>
      <c r="L109" s="153"/>
    </row>
    <row r="110" spans="2:12" s="10" customFormat="1" ht="19.9" customHeight="1" hidden="1">
      <c r="B110" s="148"/>
      <c r="C110" s="149"/>
      <c r="D110" s="150" t="s">
        <v>105</v>
      </c>
      <c r="E110" s="151"/>
      <c r="F110" s="151"/>
      <c r="G110" s="151"/>
      <c r="H110" s="151"/>
      <c r="I110" s="151"/>
      <c r="J110" s="152">
        <f>J249</f>
        <v>0</v>
      </c>
      <c r="K110" s="149"/>
      <c r="L110" s="153"/>
    </row>
    <row r="111" spans="2:12" s="10" customFormat="1" ht="19.9" customHeight="1" hidden="1">
      <c r="B111" s="148"/>
      <c r="C111" s="149"/>
      <c r="D111" s="150" t="s">
        <v>106</v>
      </c>
      <c r="E111" s="151"/>
      <c r="F111" s="151"/>
      <c r="G111" s="151"/>
      <c r="H111" s="151"/>
      <c r="I111" s="151"/>
      <c r="J111" s="152">
        <f>J252</f>
        <v>0</v>
      </c>
      <c r="K111" s="149"/>
      <c r="L111" s="153"/>
    </row>
    <row r="112" spans="2:12" s="10" customFormat="1" ht="19.9" customHeight="1" hidden="1">
      <c r="B112" s="148"/>
      <c r="C112" s="149"/>
      <c r="D112" s="150" t="s">
        <v>107</v>
      </c>
      <c r="E112" s="151"/>
      <c r="F112" s="151"/>
      <c r="G112" s="151"/>
      <c r="H112" s="151"/>
      <c r="I112" s="151"/>
      <c r="J112" s="152">
        <f>J255</f>
        <v>0</v>
      </c>
      <c r="K112" s="149"/>
      <c r="L112" s="153"/>
    </row>
    <row r="113" spans="2:12" s="10" customFormat="1" ht="19.9" customHeight="1" hidden="1">
      <c r="B113" s="148"/>
      <c r="C113" s="149"/>
      <c r="D113" s="150" t="s">
        <v>108</v>
      </c>
      <c r="E113" s="151"/>
      <c r="F113" s="151"/>
      <c r="G113" s="151"/>
      <c r="H113" s="151"/>
      <c r="I113" s="151"/>
      <c r="J113" s="152">
        <f>J258</f>
        <v>0</v>
      </c>
      <c r="K113" s="149"/>
      <c r="L113" s="153"/>
    </row>
    <row r="114" spans="1:31" s="2" customFormat="1" ht="21.75" customHeight="1" hidden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 hidden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ht="12" hidden="1"/>
    <row r="117" ht="12" hidden="1"/>
    <row r="118" ht="12" hidden="1"/>
    <row r="119" spans="1:31" s="2" customFormat="1" ht="6.95" customHeight="1">
      <c r="A119" s="33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5" customHeight="1">
      <c r="A120" s="33"/>
      <c r="B120" s="34"/>
      <c r="C120" s="22" t="s">
        <v>109</v>
      </c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16</v>
      </c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5"/>
      <c r="D123" s="35"/>
      <c r="E123" s="282" t="str">
        <f>E7</f>
        <v>Zelená 1084/15a</v>
      </c>
      <c r="F123" s="283"/>
      <c r="G123" s="283"/>
      <c r="H123" s="283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85</v>
      </c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5"/>
      <c r="D125" s="35"/>
      <c r="E125" s="246" t="str">
        <f>E9</f>
        <v>02 - Výměna kotle a ohřívače vody</v>
      </c>
      <c r="F125" s="281"/>
      <c r="G125" s="281"/>
      <c r="H125" s="281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20</v>
      </c>
      <c r="D127" s="35"/>
      <c r="E127" s="35"/>
      <c r="F127" s="26" t="str">
        <f>F12</f>
        <v xml:space="preserve"> </v>
      </c>
      <c r="G127" s="35"/>
      <c r="H127" s="35"/>
      <c r="I127" s="28" t="s">
        <v>22</v>
      </c>
      <c r="J127" s="65">
        <f>IF(J12="","",J12)</f>
        <v>45331</v>
      </c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2" customHeight="1">
      <c r="A129" s="33"/>
      <c r="B129" s="34"/>
      <c r="C129" s="28" t="s">
        <v>24</v>
      </c>
      <c r="D129" s="35"/>
      <c r="E129" s="35"/>
      <c r="F129" s="26" t="str">
        <f>E15</f>
        <v xml:space="preserve"> </v>
      </c>
      <c r="G129" s="35"/>
      <c r="H129" s="35"/>
      <c r="I129" s="28" t="s">
        <v>29</v>
      </c>
      <c r="J129" s="31" t="str">
        <f>E21</f>
        <v xml:space="preserve"> 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2" customHeight="1">
      <c r="A130" s="33"/>
      <c r="B130" s="34"/>
      <c r="C130" s="28" t="s">
        <v>27</v>
      </c>
      <c r="D130" s="35"/>
      <c r="E130" s="35"/>
      <c r="F130" s="26" t="str">
        <f>IF(E18="","",E18)</f>
        <v>Vyplň údaj</v>
      </c>
      <c r="G130" s="35"/>
      <c r="H130" s="35"/>
      <c r="I130" s="28" t="s">
        <v>30</v>
      </c>
      <c r="J130" s="31" t="str">
        <f>E24</f>
        <v xml:space="preserve"> 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54"/>
      <c r="B132" s="155"/>
      <c r="C132" s="156" t="s">
        <v>110</v>
      </c>
      <c r="D132" s="157" t="s">
        <v>58</v>
      </c>
      <c r="E132" s="157" t="s">
        <v>54</v>
      </c>
      <c r="F132" s="157" t="s">
        <v>55</v>
      </c>
      <c r="G132" s="157" t="s">
        <v>111</v>
      </c>
      <c r="H132" s="157" t="s">
        <v>112</v>
      </c>
      <c r="I132" s="157" t="s">
        <v>113</v>
      </c>
      <c r="J132" s="158" t="s">
        <v>89</v>
      </c>
      <c r="K132" s="159" t="s">
        <v>114</v>
      </c>
      <c r="L132" s="160"/>
      <c r="M132" s="74" t="s">
        <v>1</v>
      </c>
      <c r="N132" s="75" t="s">
        <v>37</v>
      </c>
      <c r="O132" s="75" t="s">
        <v>115</v>
      </c>
      <c r="P132" s="75" t="s">
        <v>116</v>
      </c>
      <c r="Q132" s="75" t="s">
        <v>117</v>
      </c>
      <c r="R132" s="75" t="s">
        <v>118</v>
      </c>
      <c r="S132" s="75" t="s">
        <v>119</v>
      </c>
      <c r="T132" s="76" t="s">
        <v>120</v>
      </c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</row>
    <row r="133" spans="1:63" s="2" customFormat="1" ht="22.9" customHeight="1">
      <c r="A133" s="33"/>
      <c r="B133" s="34"/>
      <c r="C133" s="81" t="s">
        <v>121</v>
      </c>
      <c r="D133" s="35"/>
      <c r="E133" s="35"/>
      <c r="F133" s="35"/>
      <c r="G133" s="35"/>
      <c r="H133" s="35"/>
      <c r="I133" s="35"/>
      <c r="J133" s="161">
        <f>BK133</f>
        <v>0</v>
      </c>
      <c r="K133" s="35"/>
      <c r="L133" s="38"/>
      <c r="M133" s="77"/>
      <c r="N133" s="162"/>
      <c r="O133" s="78"/>
      <c r="P133" s="163">
        <f>P134+P147+P226+P242</f>
        <v>0</v>
      </c>
      <c r="Q133" s="78"/>
      <c r="R133" s="163">
        <f>R134+R147+R226+R242</f>
        <v>0.19363999999999998</v>
      </c>
      <c r="S133" s="78"/>
      <c r="T133" s="164">
        <f>T134+T147+T226+T242</f>
        <v>0.7942100000000001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72</v>
      </c>
      <c r="AU133" s="16" t="s">
        <v>91</v>
      </c>
      <c r="BK133" s="165">
        <f>BK134+BK147+BK226+BK242</f>
        <v>0</v>
      </c>
    </row>
    <row r="134" spans="2:63" s="12" customFormat="1" ht="25.9" customHeight="1">
      <c r="B134" s="166"/>
      <c r="C134" s="167"/>
      <c r="D134" s="168" t="s">
        <v>72</v>
      </c>
      <c r="E134" s="169" t="s">
        <v>122</v>
      </c>
      <c r="F134" s="169" t="s">
        <v>123</v>
      </c>
      <c r="G134" s="167"/>
      <c r="H134" s="167"/>
      <c r="I134" s="170"/>
      <c r="J134" s="171">
        <f>BK134</f>
        <v>0</v>
      </c>
      <c r="K134" s="167"/>
      <c r="L134" s="172"/>
      <c r="M134" s="173"/>
      <c r="N134" s="174"/>
      <c r="O134" s="174"/>
      <c r="P134" s="175">
        <f>P135+P142</f>
        <v>0</v>
      </c>
      <c r="Q134" s="174"/>
      <c r="R134" s="175">
        <f>R135+R142</f>
        <v>0.08886999999999999</v>
      </c>
      <c r="S134" s="174"/>
      <c r="T134" s="176">
        <f>T135+T142</f>
        <v>0.056</v>
      </c>
      <c r="AR134" s="177" t="s">
        <v>81</v>
      </c>
      <c r="AT134" s="178" t="s">
        <v>72</v>
      </c>
      <c r="AU134" s="178" t="s">
        <v>73</v>
      </c>
      <c r="AY134" s="177" t="s">
        <v>124</v>
      </c>
      <c r="BK134" s="179">
        <f>BK135+BK142</f>
        <v>0</v>
      </c>
    </row>
    <row r="135" spans="2:63" s="12" customFormat="1" ht="22.9" customHeight="1">
      <c r="B135" s="166"/>
      <c r="C135" s="167"/>
      <c r="D135" s="168" t="s">
        <v>72</v>
      </c>
      <c r="E135" s="180" t="s">
        <v>125</v>
      </c>
      <c r="F135" s="180" t="s">
        <v>126</v>
      </c>
      <c r="G135" s="167"/>
      <c r="H135" s="167"/>
      <c r="I135" s="170"/>
      <c r="J135" s="181">
        <f>BK135</f>
        <v>0</v>
      </c>
      <c r="K135" s="167"/>
      <c r="L135" s="172"/>
      <c r="M135" s="173"/>
      <c r="N135" s="174"/>
      <c r="O135" s="174"/>
      <c r="P135" s="175">
        <f>SUM(P136:P141)</f>
        <v>0</v>
      </c>
      <c r="Q135" s="174"/>
      <c r="R135" s="175">
        <f>SUM(R136:R141)</f>
        <v>0.08886999999999999</v>
      </c>
      <c r="S135" s="174"/>
      <c r="T135" s="176">
        <f>SUM(T136:T141)</f>
        <v>0.056</v>
      </c>
      <c r="AR135" s="177" t="s">
        <v>81</v>
      </c>
      <c r="AT135" s="178" t="s">
        <v>72</v>
      </c>
      <c r="AU135" s="178" t="s">
        <v>81</v>
      </c>
      <c r="AY135" s="177" t="s">
        <v>124</v>
      </c>
      <c r="BK135" s="179">
        <f>SUM(BK136:BK141)</f>
        <v>0</v>
      </c>
    </row>
    <row r="136" spans="1:65" s="2" customFormat="1" ht="33" customHeight="1">
      <c r="A136" s="33"/>
      <c r="B136" s="34"/>
      <c r="C136" s="182" t="s">
        <v>81</v>
      </c>
      <c r="D136" s="182" t="s">
        <v>127</v>
      </c>
      <c r="E136" s="183" t="s">
        <v>128</v>
      </c>
      <c r="F136" s="184" t="s">
        <v>129</v>
      </c>
      <c r="G136" s="185" t="s">
        <v>130</v>
      </c>
      <c r="H136" s="186">
        <v>1</v>
      </c>
      <c r="I136" s="187"/>
      <c r="J136" s="188">
        <f>ROUND(I136*H136,2)</f>
        <v>0</v>
      </c>
      <c r="K136" s="189"/>
      <c r="L136" s="38"/>
      <c r="M136" s="190" t="s">
        <v>1</v>
      </c>
      <c r="N136" s="191" t="s">
        <v>38</v>
      </c>
      <c r="O136" s="70"/>
      <c r="P136" s="192">
        <f>O136*H136</f>
        <v>0</v>
      </c>
      <c r="Q136" s="192">
        <v>0.07207</v>
      </c>
      <c r="R136" s="192">
        <f>Q136*H136</f>
        <v>0.07207</v>
      </c>
      <c r="S136" s="192">
        <v>0.056</v>
      </c>
      <c r="T136" s="193">
        <f>S136*H136</f>
        <v>0.056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4" t="s">
        <v>131</v>
      </c>
      <c r="AT136" s="194" t="s">
        <v>127</v>
      </c>
      <c r="AU136" s="194" t="s">
        <v>83</v>
      </c>
      <c r="AY136" s="16" t="s">
        <v>124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16" t="s">
        <v>81</v>
      </c>
      <c r="BK136" s="195">
        <f>ROUND(I136*H136,2)</f>
        <v>0</v>
      </c>
      <c r="BL136" s="16" t="s">
        <v>131</v>
      </c>
      <c r="BM136" s="194" t="s">
        <v>132</v>
      </c>
    </row>
    <row r="137" spans="1:47" s="2" customFormat="1" ht="29.25">
      <c r="A137" s="33"/>
      <c r="B137" s="34"/>
      <c r="C137" s="35"/>
      <c r="D137" s="196" t="s">
        <v>133</v>
      </c>
      <c r="E137" s="35"/>
      <c r="F137" s="197" t="s">
        <v>134</v>
      </c>
      <c r="G137" s="35"/>
      <c r="H137" s="35"/>
      <c r="I137" s="198"/>
      <c r="J137" s="35"/>
      <c r="K137" s="35"/>
      <c r="L137" s="38"/>
      <c r="M137" s="199"/>
      <c r="N137" s="200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133</v>
      </c>
      <c r="AU137" s="16" t="s">
        <v>83</v>
      </c>
    </row>
    <row r="138" spans="2:51" s="13" customFormat="1" ht="12">
      <c r="B138" s="201"/>
      <c r="C138" s="202"/>
      <c r="D138" s="196" t="s">
        <v>135</v>
      </c>
      <c r="E138" s="203" t="s">
        <v>1</v>
      </c>
      <c r="F138" s="204" t="s">
        <v>136</v>
      </c>
      <c r="G138" s="202"/>
      <c r="H138" s="203" t="s">
        <v>1</v>
      </c>
      <c r="I138" s="205"/>
      <c r="J138" s="202"/>
      <c r="K138" s="202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135</v>
      </c>
      <c r="AU138" s="210" t="s">
        <v>83</v>
      </c>
      <c r="AV138" s="13" t="s">
        <v>81</v>
      </c>
      <c r="AW138" s="13" t="s">
        <v>31</v>
      </c>
      <c r="AX138" s="13" t="s">
        <v>73</v>
      </c>
      <c r="AY138" s="210" t="s">
        <v>124</v>
      </c>
    </row>
    <row r="139" spans="2:51" s="14" customFormat="1" ht="12">
      <c r="B139" s="211"/>
      <c r="C139" s="212"/>
      <c r="D139" s="196" t="s">
        <v>135</v>
      </c>
      <c r="E139" s="213" t="s">
        <v>1</v>
      </c>
      <c r="F139" s="214" t="s">
        <v>81</v>
      </c>
      <c r="G139" s="212"/>
      <c r="H139" s="215">
        <v>1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135</v>
      </c>
      <c r="AU139" s="221" t="s">
        <v>83</v>
      </c>
      <c r="AV139" s="14" t="s">
        <v>83</v>
      </c>
      <c r="AW139" s="14" t="s">
        <v>31</v>
      </c>
      <c r="AX139" s="14" t="s">
        <v>81</v>
      </c>
      <c r="AY139" s="221" t="s">
        <v>124</v>
      </c>
    </row>
    <row r="140" spans="1:65" s="2" customFormat="1" ht="37.9" customHeight="1">
      <c r="A140" s="33"/>
      <c r="B140" s="34"/>
      <c r="C140" s="182" t="s">
        <v>83</v>
      </c>
      <c r="D140" s="182" t="s">
        <v>127</v>
      </c>
      <c r="E140" s="183" t="s">
        <v>137</v>
      </c>
      <c r="F140" s="184" t="s">
        <v>138</v>
      </c>
      <c r="G140" s="185" t="s">
        <v>139</v>
      </c>
      <c r="H140" s="186">
        <v>24</v>
      </c>
      <c r="I140" s="187"/>
      <c r="J140" s="188">
        <f>ROUND(I140*H140,2)</f>
        <v>0</v>
      </c>
      <c r="K140" s="189"/>
      <c r="L140" s="38"/>
      <c r="M140" s="190" t="s">
        <v>1</v>
      </c>
      <c r="N140" s="191" t="s">
        <v>38</v>
      </c>
      <c r="O140" s="70"/>
      <c r="P140" s="192">
        <f>O140*H140</f>
        <v>0</v>
      </c>
      <c r="Q140" s="192">
        <v>0.0007</v>
      </c>
      <c r="R140" s="192">
        <f>Q140*H140</f>
        <v>0.0168</v>
      </c>
      <c r="S140" s="192">
        <v>0</v>
      </c>
      <c r="T140" s="19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4" t="s">
        <v>131</v>
      </c>
      <c r="AT140" s="194" t="s">
        <v>127</v>
      </c>
      <c r="AU140" s="194" t="s">
        <v>83</v>
      </c>
      <c r="AY140" s="16" t="s">
        <v>124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6" t="s">
        <v>81</v>
      </c>
      <c r="BK140" s="195">
        <f>ROUND(I140*H140,2)</f>
        <v>0</v>
      </c>
      <c r="BL140" s="16" t="s">
        <v>131</v>
      </c>
      <c r="BM140" s="194" t="s">
        <v>140</v>
      </c>
    </row>
    <row r="141" spans="1:47" s="2" customFormat="1" ht="48.75">
      <c r="A141" s="33"/>
      <c r="B141" s="34"/>
      <c r="C141" s="35"/>
      <c r="D141" s="196" t="s">
        <v>133</v>
      </c>
      <c r="E141" s="35"/>
      <c r="F141" s="197" t="s">
        <v>141</v>
      </c>
      <c r="G141" s="35"/>
      <c r="H141" s="35"/>
      <c r="I141" s="198"/>
      <c r="J141" s="35"/>
      <c r="K141" s="35"/>
      <c r="L141" s="38"/>
      <c r="M141" s="199"/>
      <c r="N141" s="200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133</v>
      </c>
      <c r="AU141" s="16" t="s">
        <v>83</v>
      </c>
    </row>
    <row r="142" spans="2:63" s="12" customFormat="1" ht="22.9" customHeight="1">
      <c r="B142" s="166"/>
      <c r="C142" s="167"/>
      <c r="D142" s="168" t="s">
        <v>72</v>
      </c>
      <c r="E142" s="180" t="s">
        <v>142</v>
      </c>
      <c r="F142" s="180" t="s">
        <v>143</v>
      </c>
      <c r="G142" s="167"/>
      <c r="H142" s="167"/>
      <c r="I142" s="170"/>
      <c r="J142" s="181">
        <f>BK142</f>
        <v>0</v>
      </c>
      <c r="K142" s="167"/>
      <c r="L142" s="172"/>
      <c r="M142" s="173"/>
      <c r="N142" s="174"/>
      <c r="O142" s="174"/>
      <c r="P142" s="175">
        <f>SUM(P143:P146)</f>
        <v>0</v>
      </c>
      <c r="Q142" s="174"/>
      <c r="R142" s="175">
        <f>SUM(R143:R146)</f>
        <v>0</v>
      </c>
      <c r="S142" s="174"/>
      <c r="T142" s="176">
        <f>SUM(T143:T146)</f>
        <v>0</v>
      </c>
      <c r="AR142" s="177" t="s">
        <v>81</v>
      </c>
      <c r="AT142" s="178" t="s">
        <v>72</v>
      </c>
      <c r="AU142" s="178" t="s">
        <v>81</v>
      </c>
      <c r="AY142" s="177" t="s">
        <v>124</v>
      </c>
      <c r="BK142" s="179">
        <f>SUM(BK143:BK146)</f>
        <v>0</v>
      </c>
    </row>
    <row r="143" spans="1:65" s="2" customFormat="1" ht="24.2" customHeight="1">
      <c r="A143" s="33"/>
      <c r="B143" s="34"/>
      <c r="C143" s="182" t="s">
        <v>144</v>
      </c>
      <c r="D143" s="182" t="s">
        <v>127</v>
      </c>
      <c r="E143" s="183" t="s">
        <v>145</v>
      </c>
      <c r="F143" s="184" t="s">
        <v>146</v>
      </c>
      <c r="G143" s="185" t="s">
        <v>147</v>
      </c>
      <c r="H143" s="186">
        <v>0.089</v>
      </c>
      <c r="I143" s="187"/>
      <c r="J143" s="188">
        <f>ROUND(I143*H143,2)</f>
        <v>0</v>
      </c>
      <c r="K143" s="189"/>
      <c r="L143" s="38"/>
      <c r="M143" s="190" t="s">
        <v>1</v>
      </c>
      <c r="N143" s="191" t="s">
        <v>38</v>
      </c>
      <c r="O143" s="70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4" t="s">
        <v>131</v>
      </c>
      <c r="AT143" s="194" t="s">
        <v>127</v>
      </c>
      <c r="AU143" s="194" t="s">
        <v>83</v>
      </c>
      <c r="AY143" s="16" t="s">
        <v>124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16" t="s">
        <v>81</v>
      </c>
      <c r="BK143" s="195">
        <f>ROUND(I143*H143,2)</f>
        <v>0</v>
      </c>
      <c r="BL143" s="16" t="s">
        <v>131</v>
      </c>
      <c r="BM143" s="194" t="s">
        <v>148</v>
      </c>
    </row>
    <row r="144" spans="1:47" s="2" customFormat="1" ht="39">
      <c r="A144" s="33"/>
      <c r="B144" s="34"/>
      <c r="C144" s="35"/>
      <c r="D144" s="196" t="s">
        <v>133</v>
      </c>
      <c r="E144" s="35"/>
      <c r="F144" s="197" t="s">
        <v>149</v>
      </c>
      <c r="G144" s="35"/>
      <c r="H144" s="35"/>
      <c r="I144" s="198"/>
      <c r="J144" s="35"/>
      <c r="K144" s="35"/>
      <c r="L144" s="38"/>
      <c r="M144" s="199"/>
      <c r="N144" s="200"/>
      <c r="O144" s="70"/>
      <c r="P144" s="70"/>
      <c r="Q144" s="70"/>
      <c r="R144" s="70"/>
      <c r="S144" s="70"/>
      <c r="T144" s="71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133</v>
      </c>
      <c r="AU144" s="16" t="s">
        <v>83</v>
      </c>
    </row>
    <row r="145" spans="1:65" s="2" customFormat="1" ht="24.2" customHeight="1">
      <c r="A145" s="33"/>
      <c r="B145" s="34"/>
      <c r="C145" s="182" t="s">
        <v>131</v>
      </c>
      <c r="D145" s="182" t="s">
        <v>127</v>
      </c>
      <c r="E145" s="183" t="s">
        <v>150</v>
      </c>
      <c r="F145" s="184" t="s">
        <v>151</v>
      </c>
      <c r="G145" s="185" t="s">
        <v>147</v>
      </c>
      <c r="H145" s="186">
        <v>0.089</v>
      </c>
      <c r="I145" s="187"/>
      <c r="J145" s="188">
        <f>ROUND(I145*H145,2)</f>
        <v>0</v>
      </c>
      <c r="K145" s="189"/>
      <c r="L145" s="38"/>
      <c r="M145" s="190" t="s">
        <v>1</v>
      </c>
      <c r="N145" s="191" t="s">
        <v>38</v>
      </c>
      <c r="O145" s="70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4" t="s">
        <v>131</v>
      </c>
      <c r="AT145" s="194" t="s">
        <v>127</v>
      </c>
      <c r="AU145" s="194" t="s">
        <v>83</v>
      </c>
      <c r="AY145" s="16" t="s">
        <v>124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6" t="s">
        <v>81</v>
      </c>
      <c r="BK145" s="195">
        <f>ROUND(I145*H145,2)</f>
        <v>0</v>
      </c>
      <c r="BL145" s="16" t="s">
        <v>131</v>
      </c>
      <c r="BM145" s="194" t="s">
        <v>152</v>
      </c>
    </row>
    <row r="146" spans="1:47" s="2" customFormat="1" ht="39">
      <c r="A146" s="33"/>
      <c r="B146" s="34"/>
      <c r="C146" s="35"/>
      <c r="D146" s="196" t="s">
        <v>133</v>
      </c>
      <c r="E146" s="35"/>
      <c r="F146" s="197" t="s">
        <v>153</v>
      </c>
      <c r="G146" s="35"/>
      <c r="H146" s="35"/>
      <c r="I146" s="198"/>
      <c r="J146" s="35"/>
      <c r="K146" s="35"/>
      <c r="L146" s="38"/>
      <c r="M146" s="199"/>
      <c r="N146" s="200"/>
      <c r="O146" s="70"/>
      <c r="P146" s="70"/>
      <c r="Q146" s="70"/>
      <c r="R146" s="70"/>
      <c r="S146" s="70"/>
      <c r="T146" s="71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133</v>
      </c>
      <c r="AU146" s="16" t="s">
        <v>83</v>
      </c>
    </row>
    <row r="147" spans="2:63" s="12" customFormat="1" ht="25.9" customHeight="1">
      <c r="B147" s="166"/>
      <c r="C147" s="167"/>
      <c r="D147" s="168" t="s">
        <v>72</v>
      </c>
      <c r="E147" s="169" t="s">
        <v>154</v>
      </c>
      <c r="F147" s="169" t="s">
        <v>155</v>
      </c>
      <c r="G147" s="167"/>
      <c r="H147" s="167"/>
      <c r="I147" s="170"/>
      <c r="J147" s="171">
        <f>BK147</f>
        <v>0</v>
      </c>
      <c r="K147" s="167"/>
      <c r="L147" s="172"/>
      <c r="M147" s="173"/>
      <c r="N147" s="174"/>
      <c r="O147" s="174"/>
      <c r="P147" s="175">
        <f>P148+P154+P175+P197+P213</f>
        <v>0</v>
      </c>
      <c r="Q147" s="174"/>
      <c r="R147" s="175">
        <f>R148+R154+R175+R197+R213</f>
        <v>0.10477</v>
      </c>
      <c r="S147" s="174"/>
      <c r="T147" s="176">
        <f>T148+T154+T175+T197+T213</f>
        <v>0.73821</v>
      </c>
      <c r="AR147" s="177" t="s">
        <v>83</v>
      </c>
      <c r="AT147" s="178" t="s">
        <v>72</v>
      </c>
      <c r="AU147" s="178" t="s">
        <v>73</v>
      </c>
      <c r="AY147" s="177" t="s">
        <v>124</v>
      </c>
      <c r="BK147" s="179">
        <f>BK148+BK154+BK175+BK197+BK213</f>
        <v>0</v>
      </c>
    </row>
    <row r="148" spans="2:63" s="12" customFormat="1" ht="22.9" customHeight="1">
      <c r="B148" s="166"/>
      <c r="C148" s="167"/>
      <c r="D148" s="168" t="s">
        <v>72</v>
      </c>
      <c r="E148" s="180" t="s">
        <v>156</v>
      </c>
      <c r="F148" s="180" t="s">
        <v>157</v>
      </c>
      <c r="G148" s="167"/>
      <c r="H148" s="167"/>
      <c r="I148" s="170"/>
      <c r="J148" s="181">
        <f>BK148</f>
        <v>0</v>
      </c>
      <c r="K148" s="167"/>
      <c r="L148" s="172"/>
      <c r="M148" s="173"/>
      <c r="N148" s="174"/>
      <c r="O148" s="174"/>
      <c r="P148" s="175">
        <f>SUM(P149:P153)</f>
        <v>0</v>
      </c>
      <c r="Q148" s="174"/>
      <c r="R148" s="175">
        <f>SUM(R149:R153)</f>
        <v>2E-05</v>
      </c>
      <c r="S148" s="174"/>
      <c r="T148" s="176">
        <f>SUM(T149:T153)</f>
        <v>0</v>
      </c>
      <c r="AR148" s="177" t="s">
        <v>83</v>
      </c>
      <c r="AT148" s="178" t="s">
        <v>72</v>
      </c>
      <c r="AU148" s="178" t="s">
        <v>81</v>
      </c>
      <c r="AY148" s="177" t="s">
        <v>124</v>
      </c>
      <c r="BK148" s="179">
        <f>SUM(BK149:BK153)</f>
        <v>0</v>
      </c>
    </row>
    <row r="149" spans="1:65" s="2" customFormat="1" ht="24.2" customHeight="1">
      <c r="A149" s="33"/>
      <c r="B149" s="34"/>
      <c r="C149" s="182" t="s">
        <v>158</v>
      </c>
      <c r="D149" s="182" t="s">
        <v>127</v>
      </c>
      <c r="E149" s="183" t="s">
        <v>159</v>
      </c>
      <c r="F149" s="184" t="s">
        <v>160</v>
      </c>
      <c r="G149" s="185" t="s">
        <v>161</v>
      </c>
      <c r="H149" s="186">
        <v>1</v>
      </c>
      <c r="I149" s="187"/>
      <c r="J149" s="188">
        <f>ROUND(I149*H149,2)</f>
        <v>0</v>
      </c>
      <c r="K149" s="189"/>
      <c r="L149" s="38"/>
      <c r="M149" s="190" t="s">
        <v>1</v>
      </c>
      <c r="N149" s="191" t="s">
        <v>38</v>
      </c>
      <c r="O149" s="70"/>
      <c r="P149" s="192">
        <f>O149*H149</f>
        <v>0</v>
      </c>
      <c r="Q149" s="192">
        <v>2E-05</v>
      </c>
      <c r="R149" s="192">
        <f>Q149*H149</f>
        <v>2E-05</v>
      </c>
      <c r="S149" s="192">
        <v>0</v>
      </c>
      <c r="T149" s="19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4" t="s">
        <v>162</v>
      </c>
      <c r="AT149" s="194" t="s">
        <v>127</v>
      </c>
      <c r="AU149" s="194" t="s">
        <v>83</v>
      </c>
      <c r="AY149" s="16" t="s">
        <v>124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6" t="s">
        <v>81</v>
      </c>
      <c r="BK149" s="195">
        <f>ROUND(I149*H149,2)</f>
        <v>0</v>
      </c>
      <c r="BL149" s="16" t="s">
        <v>162</v>
      </c>
      <c r="BM149" s="194" t="s">
        <v>163</v>
      </c>
    </row>
    <row r="150" spans="1:65" s="2" customFormat="1" ht="24.2" customHeight="1">
      <c r="A150" s="33"/>
      <c r="B150" s="34"/>
      <c r="C150" s="182" t="s">
        <v>164</v>
      </c>
      <c r="D150" s="182" t="s">
        <v>127</v>
      </c>
      <c r="E150" s="183" t="s">
        <v>165</v>
      </c>
      <c r="F150" s="184" t="s">
        <v>166</v>
      </c>
      <c r="G150" s="185" t="s">
        <v>147</v>
      </c>
      <c r="H150" s="186">
        <v>0.01</v>
      </c>
      <c r="I150" s="187"/>
      <c r="J150" s="188">
        <f>ROUND(I150*H150,2)</f>
        <v>0</v>
      </c>
      <c r="K150" s="189"/>
      <c r="L150" s="38"/>
      <c r="M150" s="190" t="s">
        <v>1</v>
      </c>
      <c r="N150" s="191" t="s">
        <v>38</v>
      </c>
      <c r="O150" s="70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4" t="s">
        <v>162</v>
      </c>
      <c r="AT150" s="194" t="s">
        <v>127</v>
      </c>
      <c r="AU150" s="194" t="s">
        <v>83</v>
      </c>
      <c r="AY150" s="16" t="s">
        <v>124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6" t="s">
        <v>81</v>
      </c>
      <c r="BK150" s="195">
        <f>ROUND(I150*H150,2)</f>
        <v>0</v>
      </c>
      <c r="BL150" s="16" t="s">
        <v>162</v>
      </c>
      <c r="BM150" s="194" t="s">
        <v>167</v>
      </c>
    </row>
    <row r="151" spans="1:47" s="2" customFormat="1" ht="29.25">
      <c r="A151" s="33"/>
      <c r="B151" s="34"/>
      <c r="C151" s="35"/>
      <c r="D151" s="196" t="s">
        <v>133</v>
      </c>
      <c r="E151" s="35"/>
      <c r="F151" s="197" t="s">
        <v>168</v>
      </c>
      <c r="G151" s="35"/>
      <c r="H151" s="35"/>
      <c r="I151" s="198"/>
      <c r="J151" s="35"/>
      <c r="K151" s="35"/>
      <c r="L151" s="38"/>
      <c r="M151" s="199"/>
      <c r="N151" s="200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133</v>
      </c>
      <c r="AU151" s="16" t="s">
        <v>83</v>
      </c>
    </row>
    <row r="152" spans="1:65" s="2" customFormat="1" ht="33" customHeight="1">
      <c r="A152" s="33"/>
      <c r="B152" s="34"/>
      <c r="C152" s="182" t="s">
        <v>169</v>
      </c>
      <c r="D152" s="182" t="s">
        <v>127</v>
      </c>
      <c r="E152" s="183" t="s">
        <v>170</v>
      </c>
      <c r="F152" s="184" t="s">
        <v>171</v>
      </c>
      <c r="G152" s="185" t="s">
        <v>147</v>
      </c>
      <c r="H152" s="186">
        <v>0.01</v>
      </c>
      <c r="I152" s="187"/>
      <c r="J152" s="188">
        <f>ROUND(I152*H152,2)</f>
        <v>0</v>
      </c>
      <c r="K152" s="189"/>
      <c r="L152" s="38"/>
      <c r="M152" s="190" t="s">
        <v>1</v>
      </c>
      <c r="N152" s="191" t="s">
        <v>38</v>
      </c>
      <c r="O152" s="70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4" t="s">
        <v>162</v>
      </c>
      <c r="AT152" s="194" t="s">
        <v>127</v>
      </c>
      <c r="AU152" s="194" t="s">
        <v>83</v>
      </c>
      <c r="AY152" s="16" t="s">
        <v>124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6" t="s">
        <v>81</v>
      </c>
      <c r="BK152" s="195">
        <f>ROUND(I152*H152,2)</f>
        <v>0</v>
      </c>
      <c r="BL152" s="16" t="s">
        <v>162</v>
      </c>
      <c r="BM152" s="194" t="s">
        <v>172</v>
      </c>
    </row>
    <row r="153" spans="1:47" s="2" customFormat="1" ht="39">
      <c r="A153" s="33"/>
      <c r="B153" s="34"/>
      <c r="C153" s="35"/>
      <c r="D153" s="196" t="s">
        <v>133</v>
      </c>
      <c r="E153" s="35"/>
      <c r="F153" s="197" t="s">
        <v>173</v>
      </c>
      <c r="G153" s="35"/>
      <c r="H153" s="35"/>
      <c r="I153" s="198"/>
      <c r="J153" s="35"/>
      <c r="K153" s="35"/>
      <c r="L153" s="38"/>
      <c r="M153" s="199"/>
      <c r="N153" s="200"/>
      <c r="O153" s="70"/>
      <c r="P153" s="70"/>
      <c r="Q153" s="70"/>
      <c r="R153" s="70"/>
      <c r="S153" s="70"/>
      <c r="T153" s="71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133</v>
      </c>
      <c r="AU153" s="16" t="s">
        <v>83</v>
      </c>
    </row>
    <row r="154" spans="2:63" s="12" customFormat="1" ht="22.9" customHeight="1">
      <c r="B154" s="166"/>
      <c r="C154" s="167"/>
      <c r="D154" s="168" t="s">
        <v>72</v>
      </c>
      <c r="E154" s="180" t="s">
        <v>174</v>
      </c>
      <c r="F154" s="180" t="s">
        <v>175</v>
      </c>
      <c r="G154" s="167"/>
      <c r="H154" s="167"/>
      <c r="I154" s="170"/>
      <c r="J154" s="181">
        <f>BK154</f>
        <v>0</v>
      </c>
      <c r="K154" s="167"/>
      <c r="L154" s="172"/>
      <c r="M154" s="173"/>
      <c r="N154" s="174"/>
      <c r="O154" s="174"/>
      <c r="P154" s="175">
        <f>SUM(P155:P174)</f>
        <v>0</v>
      </c>
      <c r="Q154" s="174"/>
      <c r="R154" s="175">
        <f>SUM(R155:R174)</f>
        <v>0.03108</v>
      </c>
      <c r="S154" s="174"/>
      <c r="T154" s="176">
        <f>SUM(T155:T174)</f>
        <v>0.22625</v>
      </c>
      <c r="AR154" s="177" t="s">
        <v>83</v>
      </c>
      <c r="AT154" s="178" t="s">
        <v>72</v>
      </c>
      <c r="AU154" s="178" t="s">
        <v>81</v>
      </c>
      <c r="AY154" s="177" t="s">
        <v>124</v>
      </c>
      <c r="BK154" s="179">
        <f>SUM(BK155:BK174)</f>
        <v>0</v>
      </c>
    </row>
    <row r="155" spans="1:65" s="2" customFormat="1" ht="21.75" customHeight="1">
      <c r="A155" s="33"/>
      <c r="B155" s="34"/>
      <c r="C155" s="182" t="s">
        <v>176</v>
      </c>
      <c r="D155" s="182" t="s">
        <v>127</v>
      </c>
      <c r="E155" s="183" t="s">
        <v>177</v>
      </c>
      <c r="F155" s="184" t="s">
        <v>178</v>
      </c>
      <c r="G155" s="185" t="s">
        <v>130</v>
      </c>
      <c r="H155" s="186">
        <v>1</v>
      </c>
      <c r="I155" s="187"/>
      <c r="J155" s="188">
        <f>ROUND(I155*H155,2)</f>
        <v>0</v>
      </c>
      <c r="K155" s="189"/>
      <c r="L155" s="38"/>
      <c r="M155" s="190" t="s">
        <v>1</v>
      </c>
      <c r="N155" s="191" t="s">
        <v>38</v>
      </c>
      <c r="O155" s="70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162</v>
      </c>
      <c r="AT155" s="194" t="s">
        <v>127</v>
      </c>
      <c r="AU155" s="194" t="s">
        <v>83</v>
      </c>
      <c r="AY155" s="16" t="s">
        <v>124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6" t="s">
        <v>81</v>
      </c>
      <c r="BK155" s="195">
        <f>ROUND(I155*H155,2)</f>
        <v>0</v>
      </c>
      <c r="BL155" s="16" t="s">
        <v>162</v>
      </c>
      <c r="BM155" s="194" t="s">
        <v>179</v>
      </c>
    </row>
    <row r="156" spans="1:47" s="2" customFormat="1" ht="19.5">
      <c r="A156" s="33"/>
      <c r="B156" s="34"/>
      <c r="C156" s="35"/>
      <c r="D156" s="196" t="s">
        <v>133</v>
      </c>
      <c r="E156" s="35"/>
      <c r="F156" s="197" t="s">
        <v>180</v>
      </c>
      <c r="G156" s="35"/>
      <c r="H156" s="35"/>
      <c r="I156" s="198"/>
      <c r="J156" s="35"/>
      <c r="K156" s="35"/>
      <c r="L156" s="38"/>
      <c r="M156" s="199"/>
      <c r="N156" s="200"/>
      <c r="O156" s="70"/>
      <c r="P156" s="70"/>
      <c r="Q156" s="70"/>
      <c r="R156" s="70"/>
      <c r="S156" s="70"/>
      <c r="T156" s="71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133</v>
      </c>
      <c r="AU156" s="16" t="s">
        <v>83</v>
      </c>
    </row>
    <row r="157" spans="1:65" s="2" customFormat="1" ht="33" customHeight="1">
      <c r="A157" s="33"/>
      <c r="B157" s="34"/>
      <c r="C157" s="182" t="s">
        <v>125</v>
      </c>
      <c r="D157" s="182" t="s">
        <v>127</v>
      </c>
      <c r="E157" s="183" t="s">
        <v>181</v>
      </c>
      <c r="F157" s="184" t="s">
        <v>182</v>
      </c>
      <c r="G157" s="185" t="s">
        <v>161</v>
      </c>
      <c r="H157" s="186">
        <v>1</v>
      </c>
      <c r="I157" s="187"/>
      <c r="J157" s="188">
        <f>ROUND(I157*H157,2)</f>
        <v>0</v>
      </c>
      <c r="K157" s="189"/>
      <c r="L157" s="38"/>
      <c r="M157" s="190" t="s">
        <v>1</v>
      </c>
      <c r="N157" s="191" t="s">
        <v>38</v>
      </c>
      <c r="O157" s="70"/>
      <c r="P157" s="192">
        <f>O157*H157</f>
        <v>0</v>
      </c>
      <c r="Q157" s="192">
        <v>0.00017</v>
      </c>
      <c r="R157" s="192">
        <f>Q157*H157</f>
        <v>0.00017</v>
      </c>
      <c r="S157" s="192">
        <v>0.22625</v>
      </c>
      <c r="T157" s="193">
        <f>S157*H157</f>
        <v>0.22625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4" t="s">
        <v>162</v>
      </c>
      <c r="AT157" s="194" t="s">
        <v>127</v>
      </c>
      <c r="AU157" s="194" t="s">
        <v>83</v>
      </c>
      <c r="AY157" s="16" t="s">
        <v>124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6" t="s">
        <v>81</v>
      </c>
      <c r="BK157" s="195">
        <f>ROUND(I157*H157,2)</f>
        <v>0</v>
      </c>
      <c r="BL157" s="16" t="s">
        <v>162</v>
      </c>
      <c r="BM157" s="194" t="s">
        <v>183</v>
      </c>
    </row>
    <row r="158" spans="1:47" s="2" customFormat="1" ht="19.5">
      <c r="A158" s="33"/>
      <c r="B158" s="34"/>
      <c r="C158" s="35"/>
      <c r="D158" s="196" t="s">
        <v>133</v>
      </c>
      <c r="E158" s="35"/>
      <c r="F158" s="197" t="s">
        <v>184</v>
      </c>
      <c r="G158" s="35"/>
      <c r="H158" s="35"/>
      <c r="I158" s="198"/>
      <c r="J158" s="35"/>
      <c r="K158" s="35"/>
      <c r="L158" s="38"/>
      <c r="M158" s="199"/>
      <c r="N158" s="200"/>
      <c r="O158" s="70"/>
      <c r="P158" s="70"/>
      <c r="Q158" s="70"/>
      <c r="R158" s="70"/>
      <c r="S158" s="70"/>
      <c r="T158" s="71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133</v>
      </c>
      <c r="AU158" s="16" t="s">
        <v>83</v>
      </c>
    </row>
    <row r="159" spans="1:65" s="2" customFormat="1" ht="24.2" customHeight="1">
      <c r="A159" s="33"/>
      <c r="B159" s="34"/>
      <c r="C159" s="182" t="s">
        <v>185</v>
      </c>
      <c r="D159" s="182" t="s">
        <v>127</v>
      </c>
      <c r="E159" s="183" t="s">
        <v>186</v>
      </c>
      <c r="F159" s="184" t="s">
        <v>419</v>
      </c>
      <c r="G159" s="185" t="s">
        <v>130</v>
      </c>
      <c r="H159" s="186">
        <v>1</v>
      </c>
      <c r="I159" s="187"/>
      <c r="J159" s="188">
        <f>ROUND(I159*H159,2)</f>
        <v>0</v>
      </c>
      <c r="K159" s="189"/>
      <c r="L159" s="38"/>
      <c r="M159" s="190" t="s">
        <v>1</v>
      </c>
      <c r="N159" s="191" t="s">
        <v>38</v>
      </c>
      <c r="O159" s="70"/>
      <c r="P159" s="192">
        <f>O159*H159</f>
        <v>0</v>
      </c>
      <c r="Q159" s="192">
        <v>0.00249</v>
      </c>
      <c r="R159" s="192">
        <f>Q159*H159</f>
        <v>0.00249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162</v>
      </c>
      <c r="AT159" s="194" t="s">
        <v>127</v>
      </c>
      <c r="AU159" s="194" t="s">
        <v>83</v>
      </c>
      <c r="AY159" s="16" t="s">
        <v>124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6" t="s">
        <v>81</v>
      </c>
      <c r="BK159" s="195">
        <f>ROUND(I159*H159,2)</f>
        <v>0</v>
      </c>
      <c r="BL159" s="16" t="s">
        <v>162</v>
      </c>
      <c r="BM159" s="194" t="s">
        <v>187</v>
      </c>
    </row>
    <row r="160" spans="1:47" s="2" customFormat="1" ht="19.5">
      <c r="A160" s="33"/>
      <c r="B160" s="34"/>
      <c r="C160" s="35"/>
      <c r="D160" s="196" t="s">
        <v>133</v>
      </c>
      <c r="E160" s="35"/>
      <c r="F160" s="197" t="s">
        <v>416</v>
      </c>
      <c r="G160" s="35"/>
      <c r="H160" s="35"/>
      <c r="I160" s="198"/>
      <c r="J160" s="35"/>
      <c r="K160" s="35"/>
      <c r="L160" s="38"/>
      <c r="M160" s="199"/>
      <c r="N160" s="200"/>
      <c r="O160" s="70"/>
      <c r="P160" s="70"/>
      <c r="Q160" s="70"/>
      <c r="R160" s="70"/>
      <c r="S160" s="70"/>
      <c r="T160" s="71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133</v>
      </c>
      <c r="AU160" s="16" t="s">
        <v>83</v>
      </c>
    </row>
    <row r="161" spans="1:65" s="2" customFormat="1" ht="24.2" customHeight="1">
      <c r="A161" s="33"/>
      <c r="B161" s="34"/>
      <c r="C161" s="222" t="s">
        <v>188</v>
      </c>
      <c r="D161" s="222" t="s">
        <v>189</v>
      </c>
      <c r="E161" s="223" t="s">
        <v>190</v>
      </c>
      <c r="F161" s="224" t="s">
        <v>417</v>
      </c>
      <c r="G161" s="225" t="s">
        <v>161</v>
      </c>
      <c r="H161" s="226">
        <v>1</v>
      </c>
      <c r="I161" s="227"/>
      <c r="J161" s="228">
        <f>ROUND(I161*H161,2)</f>
        <v>0</v>
      </c>
      <c r="K161" s="229"/>
      <c r="L161" s="230"/>
      <c r="M161" s="231" t="s">
        <v>1</v>
      </c>
      <c r="N161" s="232" t="s">
        <v>38</v>
      </c>
      <c r="O161" s="70"/>
      <c r="P161" s="192">
        <f>O161*H161</f>
        <v>0</v>
      </c>
      <c r="Q161" s="192">
        <v>0.028</v>
      </c>
      <c r="R161" s="192">
        <f>Q161*H161</f>
        <v>0.028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191</v>
      </c>
      <c r="AT161" s="194" t="s">
        <v>189</v>
      </c>
      <c r="AU161" s="194" t="s">
        <v>83</v>
      </c>
      <c r="AY161" s="16" t="s">
        <v>124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6" t="s">
        <v>81</v>
      </c>
      <c r="BK161" s="195">
        <f>ROUND(I161*H161,2)</f>
        <v>0</v>
      </c>
      <c r="BL161" s="16" t="s">
        <v>162</v>
      </c>
      <c r="BM161" s="194" t="s">
        <v>192</v>
      </c>
    </row>
    <row r="162" spans="1:47" s="2" customFormat="1" ht="19.5">
      <c r="A162" s="33"/>
      <c r="B162" s="34"/>
      <c r="C162" s="35"/>
      <c r="D162" s="196" t="s">
        <v>133</v>
      </c>
      <c r="E162" s="35"/>
      <c r="F162" s="197" t="s">
        <v>418</v>
      </c>
      <c r="G162" s="35"/>
      <c r="H162" s="35"/>
      <c r="I162" s="198"/>
      <c r="J162" s="35"/>
      <c r="K162" s="35"/>
      <c r="L162" s="38"/>
      <c r="M162" s="199"/>
      <c r="N162" s="200"/>
      <c r="O162" s="70"/>
      <c r="P162" s="70"/>
      <c r="Q162" s="70"/>
      <c r="R162" s="70"/>
      <c r="S162" s="70"/>
      <c r="T162" s="71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133</v>
      </c>
      <c r="AU162" s="16" t="s">
        <v>83</v>
      </c>
    </row>
    <row r="163" spans="1:65" s="2" customFormat="1" ht="24.2" customHeight="1">
      <c r="A163" s="33"/>
      <c r="B163" s="34"/>
      <c r="C163" s="182" t="s">
        <v>8</v>
      </c>
      <c r="D163" s="182" t="s">
        <v>127</v>
      </c>
      <c r="E163" s="183" t="s">
        <v>193</v>
      </c>
      <c r="F163" s="184" t="s">
        <v>194</v>
      </c>
      <c r="G163" s="185" t="s">
        <v>161</v>
      </c>
      <c r="H163" s="186">
        <v>1</v>
      </c>
      <c r="I163" s="187"/>
      <c r="J163" s="188">
        <f>ROUND(I163*H163,2)</f>
        <v>0</v>
      </c>
      <c r="K163" s="189"/>
      <c r="L163" s="38"/>
      <c r="M163" s="190" t="s">
        <v>1</v>
      </c>
      <c r="N163" s="191" t="s">
        <v>38</v>
      </c>
      <c r="O163" s="70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4" t="s">
        <v>162</v>
      </c>
      <c r="AT163" s="194" t="s">
        <v>127</v>
      </c>
      <c r="AU163" s="194" t="s">
        <v>83</v>
      </c>
      <c r="AY163" s="16" t="s">
        <v>124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16" t="s">
        <v>81</v>
      </c>
      <c r="BK163" s="195">
        <f>ROUND(I163*H163,2)</f>
        <v>0</v>
      </c>
      <c r="BL163" s="16" t="s">
        <v>162</v>
      </c>
      <c r="BM163" s="194" t="s">
        <v>195</v>
      </c>
    </row>
    <row r="164" spans="1:47" s="2" customFormat="1" ht="19.5">
      <c r="A164" s="33"/>
      <c r="B164" s="34"/>
      <c r="C164" s="35"/>
      <c r="D164" s="196" t="s">
        <v>133</v>
      </c>
      <c r="E164" s="35"/>
      <c r="F164" s="197" t="s">
        <v>196</v>
      </c>
      <c r="G164" s="35"/>
      <c r="H164" s="35"/>
      <c r="I164" s="198"/>
      <c r="J164" s="35"/>
      <c r="K164" s="35"/>
      <c r="L164" s="38"/>
      <c r="M164" s="199"/>
      <c r="N164" s="200"/>
      <c r="O164" s="70"/>
      <c r="P164" s="70"/>
      <c r="Q164" s="70"/>
      <c r="R164" s="70"/>
      <c r="S164" s="70"/>
      <c r="T164" s="71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133</v>
      </c>
      <c r="AU164" s="16" t="s">
        <v>83</v>
      </c>
    </row>
    <row r="165" spans="1:65" s="2" customFormat="1" ht="24.2" customHeight="1">
      <c r="A165" s="33"/>
      <c r="B165" s="34"/>
      <c r="C165" s="182" t="s">
        <v>197</v>
      </c>
      <c r="D165" s="182" t="s">
        <v>127</v>
      </c>
      <c r="E165" s="183" t="s">
        <v>198</v>
      </c>
      <c r="F165" s="184" t="s">
        <v>199</v>
      </c>
      <c r="G165" s="185" t="s">
        <v>161</v>
      </c>
      <c r="H165" s="186">
        <v>1</v>
      </c>
      <c r="I165" s="187"/>
      <c r="J165" s="188">
        <f>ROUND(I165*H165,2)</f>
        <v>0</v>
      </c>
      <c r="K165" s="189"/>
      <c r="L165" s="38"/>
      <c r="M165" s="190" t="s">
        <v>1</v>
      </c>
      <c r="N165" s="191" t="s">
        <v>38</v>
      </c>
      <c r="O165" s="70"/>
      <c r="P165" s="192">
        <f>O165*H165</f>
        <v>0</v>
      </c>
      <c r="Q165" s="192">
        <v>0.00042</v>
      </c>
      <c r="R165" s="192">
        <f>Q165*H165</f>
        <v>0.00042</v>
      </c>
      <c r="S165" s="192">
        <v>0</v>
      </c>
      <c r="T165" s="19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4" t="s">
        <v>162</v>
      </c>
      <c r="AT165" s="194" t="s">
        <v>127</v>
      </c>
      <c r="AU165" s="194" t="s">
        <v>83</v>
      </c>
      <c r="AY165" s="16" t="s">
        <v>124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16" t="s">
        <v>81</v>
      </c>
      <c r="BK165" s="195">
        <f>ROUND(I165*H165,2)</f>
        <v>0</v>
      </c>
      <c r="BL165" s="16" t="s">
        <v>162</v>
      </c>
      <c r="BM165" s="194" t="s">
        <v>200</v>
      </c>
    </row>
    <row r="166" spans="1:47" s="2" customFormat="1" ht="19.5">
      <c r="A166" s="33"/>
      <c r="B166" s="34"/>
      <c r="C166" s="35"/>
      <c r="D166" s="196" t="s">
        <v>133</v>
      </c>
      <c r="E166" s="35"/>
      <c r="F166" s="197" t="s">
        <v>201</v>
      </c>
      <c r="G166" s="35"/>
      <c r="H166" s="35"/>
      <c r="I166" s="198"/>
      <c r="J166" s="35"/>
      <c r="K166" s="35"/>
      <c r="L166" s="38"/>
      <c r="M166" s="199"/>
      <c r="N166" s="200"/>
      <c r="O166" s="70"/>
      <c r="P166" s="70"/>
      <c r="Q166" s="70"/>
      <c r="R166" s="70"/>
      <c r="S166" s="70"/>
      <c r="T166" s="71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133</v>
      </c>
      <c r="AU166" s="16" t="s">
        <v>83</v>
      </c>
    </row>
    <row r="167" spans="1:65" s="2" customFormat="1" ht="16.5" customHeight="1">
      <c r="A167" s="33"/>
      <c r="B167" s="34"/>
      <c r="C167" s="182" t="s">
        <v>202</v>
      </c>
      <c r="D167" s="182" t="s">
        <v>127</v>
      </c>
      <c r="E167" s="183" t="s">
        <v>203</v>
      </c>
      <c r="F167" s="184" t="s">
        <v>204</v>
      </c>
      <c r="G167" s="185" t="s">
        <v>161</v>
      </c>
      <c r="H167" s="186">
        <v>1</v>
      </c>
      <c r="I167" s="187"/>
      <c r="J167" s="188">
        <f>ROUND(I167*H167,2)</f>
        <v>0</v>
      </c>
      <c r="K167" s="189"/>
      <c r="L167" s="38"/>
      <c r="M167" s="190" t="s">
        <v>1</v>
      </c>
      <c r="N167" s="191" t="s">
        <v>38</v>
      </c>
      <c r="O167" s="70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4" t="s">
        <v>162</v>
      </c>
      <c r="AT167" s="194" t="s">
        <v>127</v>
      </c>
      <c r="AU167" s="194" t="s">
        <v>83</v>
      </c>
      <c r="AY167" s="16" t="s">
        <v>124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6" t="s">
        <v>81</v>
      </c>
      <c r="BK167" s="195">
        <f>ROUND(I167*H167,2)</f>
        <v>0</v>
      </c>
      <c r="BL167" s="16" t="s">
        <v>162</v>
      </c>
      <c r="BM167" s="194" t="s">
        <v>205</v>
      </c>
    </row>
    <row r="168" spans="1:47" s="2" customFormat="1" ht="12">
      <c r="A168" s="33"/>
      <c r="B168" s="34"/>
      <c r="C168" s="35"/>
      <c r="D168" s="196" t="s">
        <v>133</v>
      </c>
      <c r="E168" s="35"/>
      <c r="F168" s="197" t="s">
        <v>204</v>
      </c>
      <c r="G168" s="35"/>
      <c r="H168" s="35"/>
      <c r="I168" s="198"/>
      <c r="J168" s="35"/>
      <c r="K168" s="35"/>
      <c r="L168" s="38"/>
      <c r="M168" s="199"/>
      <c r="N168" s="200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133</v>
      </c>
      <c r="AU168" s="16" t="s">
        <v>83</v>
      </c>
    </row>
    <row r="169" spans="1:65" s="2" customFormat="1" ht="16.5" customHeight="1">
      <c r="A169" s="33"/>
      <c r="B169" s="34"/>
      <c r="C169" s="182" t="s">
        <v>206</v>
      </c>
      <c r="D169" s="182" t="s">
        <v>127</v>
      </c>
      <c r="E169" s="183" t="s">
        <v>207</v>
      </c>
      <c r="F169" s="184" t="s">
        <v>208</v>
      </c>
      <c r="G169" s="185" t="s">
        <v>161</v>
      </c>
      <c r="H169" s="186">
        <v>1</v>
      </c>
      <c r="I169" s="187"/>
      <c r="J169" s="188">
        <f>ROUND(I169*H169,2)</f>
        <v>0</v>
      </c>
      <c r="K169" s="189"/>
      <c r="L169" s="38"/>
      <c r="M169" s="190" t="s">
        <v>1</v>
      </c>
      <c r="N169" s="191" t="s">
        <v>38</v>
      </c>
      <c r="O169" s="70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4" t="s">
        <v>209</v>
      </c>
      <c r="AT169" s="194" t="s">
        <v>127</v>
      </c>
      <c r="AU169" s="194" t="s">
        <v>83</v>
      </c>
      <c r="AY169" s="16" t="s">
        <v>124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6" t="s">
        <v>81</v>
      </c>
      <c r="BK169" s="195">
        <f>ROUND(I169*H169,2)</f>
        <v>0</v>
      </c>
      <c r="BL169" s="16" t="s">
        <v>209</v>
      </c>
      <c r="BM169" s="194" t="s">
        <v>210</v>
      </c>
    </row>
    <row r="170" spans="1:47" s="2" customFormat="1" ht="12">
      <c r="A170" s="33"/>
      <c r="B170" s="34"/>
      <c r="C170" s="35"/>
      <c r="D170" s="196" t="s">
        <v>133</v>
      </c>
      <c r="E170" s="35"/>
      <c r="F170" s="197" t="s">
        <v>211</v>
      </c>
      <c r="G170" s="35"/>
      <c r="H170" s="35"/>
      <c r="I170" s="198"/>
      <c r="J170" s="35"/>
      <c r="K170" s="35"/>
      <c r="L170" s="38"/>
      <c r="M170" s="199"/>
      <c r="N170" s="200"/>
      <c r="O170" s="70"/>
      <c r="P170" s="70"/>
      <c r="Q170" s="70"/>
      <c r="R170" s="70"/>
      <c r="S170" s="70"/>
      <c r="T170" s="7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133</v>
      </c>
      <c r="AU170" s="16" t="s">
        <v>83</v>
      </c>
    </row>
    <row r="171" spans="1:65" s="2" customFormat="1" ht="21.75" customHeight="1">
      <c r="A171" s="33"/>
      <c r="B171" s="34"/>
      <c r="C171" s="182" t="s">
        <v>162</v>
      </c>
      <c r="D171" s="182" t="s">
        <v>127</v>
      </c>
      <c r="E171" s="183" t="s">
        <v>212</v>
      </c>
      <c r="F171" s="184" t="s">
        <v>213</v>
      </c>
      <c r="G171" s="185" t="s">
        <v>147</v>
      </c>
      <c r="H171" s="186">
        <v>0.031</v>
      </c>
      <c r="I171" s="187"/>
      <c r="J171" s="188">
        <f>ROUND(I171*H171,2)</f>
        <v>0</v>
      </c>
      <c r="K171" s="189"/>
      <c r="L171" s="38"/>
      <c r="M171" s="190" t="s">
        <v>1</v>
      </c>
      <c r="N171" s="191" t="s">
        <v>38</v>
      </c>
      <c r="O171" s="70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162</v>
      </c>
      <c r="AT171" s="194" t="s">
        <v>127</v>
      </c>
      <c r="AU171" s="194" t="s">
        <v>83</v>
      </c>
      <c r="AY171" s="16" t="s">
        <v>124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6" t="s">
        <v>81</v>
      </c>
      <c r="BK171" s="195">
        <f>ROUND(I171*H171,2)</f>
        <v>0</v>
      </c>
      <c r="BL171" s="16" t="s">
        <v>162</v>
      </c>
      <c r="BM171" s="194" t="s">
        <v>214</v>
      </c>
    </row>
    <row r="172" spans="1:47" s="2" customFormat="1" ht="29.25">
      <c r="A172" s="33"/>
      <c r="B172" s="34"/>
      <c r="C172" s="35"/>
      <c r="D172" s="196" t="s">
        <v>133</v>
      </c>
      <c r="E172" s="35"/>
      <c r="F172" s="197" t="s">
        <v>215</v>
      </c>
      <c r="G172" s="35"/>
      <c r="H172" s="35"/>
      <c r="I172" s="198"/>
      <c r="J172" s="35"/>
      <c r="K172" s="35"/>
      <c r="L172" s="38"/>
      <c r="M172" s="199"/>
      <c r="N172" s="200"/>
      <c r="O172" s="70"/>
      <c r="P172" s="70"/>
      <c r="Q172" s="70"/>
      <c r="R172" s="70"/>
      <c r="S172" s="70"/>
      <c r="T172" s="71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133</v>
      </c>
      <c r="AU172" s="16" t="s">
        <v>83</v>
      </c>
    </row>
    <row r="173" spans="1:65" s="2" customFormat="1" ht="24.2" customHeight="1">
      <c r="A173" s="33"/>
      <c r="B173" s="34"/>
      <c r="C173" s="182" t="s">
        <v>216</v>
      </c>
      <c r="D173" s="182" t="s">
        <v>127</v>
      </c>
      <c r="E173" s="183" t="s">
        <v>217</v>
      </c>
      <c r="F173" s="184" t="s">
        <v>218</v>
      </c>
      <c r="G173" s="185" t="s">
        <v>147</v>
      </c>
      <c r="H173" s="186">
        <v>0.031</v>
      </c>
      <c r="I173" s="187"/>
      <c r="J173" s="188">
        <f>ROUND(I173*H173,2)</f>
        <v>0</v>
      </c>
      <c r="K173" s="189"/>
      <c r="L173" s="38"/>
      <c r="M173" s="190" t="s">
        <v>1</v>
      </c>
      <c r="N173" s="191" t="s">
        <v>38</v>
      </c>
      <c r="O173" s="70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4" t="s">
        <v>162</v>
      </c>
      <c r="AT173" s="194" t="s">
        <v>127</v>
      </c>
      <c r="AU173" s="194" t="s">
        <v>83</v>
      </c>
      <c r="AY173" s="16" t="s">
        <v>124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16" t="s">
        <v>81</v>
      </c>
      <c r="BK173" s="195">
        <f>ROUND(I173*H173,2)</f>
        <v>0</v>
      </c>
      <c r="BL173" s="16" t="s">
        <v>162</v>
      </c>
      <c r="BM173" s="194" t="s">
        <v>219</v>
      </c>
    </row>
    <row r="174" spans="1:47" s="2" customFormat="1" ht="29.25">
      <c r="A174" s="33"/>
      <c r="B174" s="34"/>
      <c r="C174" s="35"/>
      <c r="D174" s="196" t="s">
        <v>133</v>
      </c>
      <c r="E174" s="35"/>
      <c r="F174" s="197" t="s">
        <v>220</v>
      </c>
      <c r="G174" s="35"/>
      <c r="H174" s="35"/>
      <c r="I174" s="198"/>
      <c r="J174" s="35"/>
      <c r="K174" s="35"/>
      <c r="L174" s="38"/>
      <c r="M174" s="199"/>
      <c r="N174" s="200"/>
      <c r="O174" s="70"/>
      <c r="P174" s="70"/>
      <c r="Q174" s="70"/>
      <c r="R174" s="70"/>
      <c r="S174" s="70"/>
      <c r="T174" s="71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133</v>
      </c>
      <c r="AU174" s="16" t="s">
        <v>83</v>
      </c>
    </row>
    <row r="175" spans="2:63" s="12" customFormat="1" ht="22.9" customHeight="1">
      <c r="B175" s="166"/>
      <c r="C175" s="167"/>
      <c r="D175" s="168" t="s">
        <v>72</v>
      </c>
      <c r="E175" s="180" t="s">
        <v>221</v>
      </c>
      <c r="F175" s="180" t="s">
        <v>222</v>
      </c>
      <c r="G175" s="167"/>
      <c r="H175" s="167"/>
      <c r="I175" s="170"/>
      <c r="J175" s="181">
        <f>BK175</f>
        <v>0</v>
      </c>
      <c r="K175" s="167"/>
      <c r="L175" s="172"/>
      <c r="M175" s="173"/>
      <c r="N175" s="174"/>
      <c r="O175" s="174"/>
      <c r="P175" s="175">
        <f>SUM(P176:P196)</f>
        <v>0</v>
      </c>
      <c r="Q175" s="174"/>
      <c r="R175" s="175">
        <f>SUM(R176:R196)</f>
        <v>0.07081</v>
      </c>
      <c r="S175" s="174"/>
      <c r="T175" s="176">
        <f>SUM(T176:T196)</f>
        <v>0.51196</v>
      </c>
      <c r="AR175" s="177" t="s">
        <v>83</v>
      </c>
      <c r="AT175" s="178" t="s">
        <v>72</v>
      </c>
      <c r="AU175" s="178" t="s">
        <v>81</v>
      </c>
      <c r="AY175" s="177" t="s">
        <v>124</v>
      </c>
      <c r="BK175" s="179">
        <f>SUM(BK176:BK196)</f>
        <v>0</v>
      </c>
    </row>
    <row r="176" spans="1:65" s="2" customFormat="1" ht="16.5" customHeight="1">
      <c r="A176" s="33"/>
      <c r="B176" s="34"/>
      <c r="C176" s="182" t="s">
        <v>223</v>
      </c>
      <c r="D176" s="182" t="s">
        <v>127</v>
      </c>
      <c r="E176" s="183" t="s">
        <v>224</v>
      </c>
      <c r="F176" s="184" t="s">
        <v>225</v>
      </c>
      <c r="G176" s="185" t="s">
        <v>161</v>
      </c>
      <c r="H176" s="186">
        <v>1</v>
      </c>
      <c r="I176" s="187"/>
      <c r="J176" s="188">
        <f>ROUND(I176*H176,2)</f>
        <v>0</v>
      </c>
      <c r="K176" s="189"/>
      <c r="L176" s="38"/>
      <c r="M176" s="190" t="s">
        <v>1</v>
      </c>
      <c r="N176" s="191" t="s">
        <v>38</v>
      </c>
      <c r="O176" s="70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162</v>
      </c>
      <c r="AT176" s="194" t="s">
        <v>127</v>
      </c>
      <c r="AU176" s="194" t="s">
        <v>83</v>
      </c>
      <c r="AY176" s="16" t="s">
        <v>124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6" t="s">
        <v>81</v>
      </c>
      <c r="BK176" s="195">
        <f>ROUND(I176*H176,2)</f>
        <v>0</v>
      </c>
      <c r="BL176" s="16" t="s">
        <v>162</v>
      </c>
      <c r="BM176" s="194" t="s">
        <v>226</v>
      </c>
    </row>
    <row r="177" spans="1:47" s="2" customFormat="1" ht="12">
      <c r="A177" s="33"/>
      <c r="B177" s="34"/>
      <c r="C177" s="35"/>
      <c r="D177" s="196" t="s">
        <v>133</v>
      </c>
      <c r="E177" s="35"/>
      <c r="F177" s="197" t="s">
        <v>225</v>
      </c>
      <c r="G177" s="35"/>
      <c r="H177" s="35"/>
      <c r="I177" s="198"/>
      <c r="J177" s="35"/>
      <c r="K177" s="35"/>
      <c r="L177" s="38"/>
      <c r="M177" s="199"/>
      <c r="N177" s="200"/>
      <c r="O177" s="70"/>
      <c r="P177" s="70"/>
      <c r="Q177" s="70"/>
      <c r="R177" s="70"/>
      <c r="S177" s="70"/>
      <c r="T177" s="71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133</v>
      </c>
      <c r="AU177" s="16" t="s">
        <v>83</v>
      </c>
    </row>
    <row r="178" spans="1:65" s="2" customFormat="1" ht="16.5" customHeight="1">
      <c r="A178" s="33"/>
      <c r="B178" s="34"/>
      <c r="C178" s="182" t="s">
        <v>227</v>
      </c>
      <c r="D178" s="182" t="s">
        <v>127</v>
      </c>
      <c r="E178" s="183" t="s">
        <v>228</v>
      </c>
      <c r="F178" s="184" t="s">
        <v>229</v>
      </c>
      <c r="G178" s="185" t="s">
        <v>161</v>
      </c>
      <c r="H178" s="186">
        <v>1</v>
      </c>
      <c r="I178" s="187"/>
      <c r="J178" s="188">
        <f>ROUND(I178*H178,2)</f>
        <v>0</v>
      </c>
      <c r="K178" s="189"/>
      <c r="L178" s="38"/>
      <c r="M178" s="190" t="s">
        <v>1</v>
      </c>
      <c r="N178" s="191" t="s">
        <v>38</v>
      </c>
      <c r="O178" s="70"/>
      <c r="P178" s="192">
        <f>O178*H178</f>
        <v>0</v>
      </c>
      <c r="Q178" s="192">
        <v>0</v>
      </c>
      <c r="R178" s="192">
        <f>Q178*H178</f>
        <v>0</v>
      </c>
      <c r="S178" s="192">
        <v>0</v>
      </c>
      <c r="T178" s="19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4" t="s">
        <v>162</v>
      </c>
      <c r="AT178" s="194" t="s">
        <v>127</v>
      </c>
      <c r="AU178" s="194" t="s">
        <v>83</v>
      </c>
      <c r="AY178" s="16" t="s">
        <v>124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16" t="s">
        <v>81</v>
      </c>
      <c r="BK178" s="195">
        <f>ROUND(I178*H178,2)</f>
        <v>0</v>
      </c>
      <c r="BL178" s="16" t="s">
        <v>162</v>
      </c>
      <c r="BM178" s="194" t="s">
        <v>230</v>
      </c>
    </row>
    <row r="179" spans="1:47" s="2" customFormat="1" ht="12">
      <c r="A179" s="33"/>
      <c r="B179" s="34"/>
      <c r="C179" s="35"/>
      <c r="D179" s="196" t="s">
        <v>133</v>
      </c>
      <c r="E179" s="35"/>
      <c r="F179" s="197" t="s">
        <v>229</v>
      </c>
      <c r="G179" s="35"/>
      <c r="H179" s="35"/>
      <c r="I179" s="198"/>
      <c r="J179" s="35"/>
      <c r="K179" s="35"/>
      <c r="L179" s="38"/>
      <c r="M179" s="199"/>
      <c r="N179" s="200"/>
      <c r="O179" s="70"/>
      <c r="P179" s="70"/>
      <c r="Q179" s="70"/>
      <c r="R179" s="70"/>
      <c r="S179" s="70"/>
      <c r="T179" s="71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133</v>
      </c>
      <c r="AU179" s="16" t="s">
        <v>83</v>
      </c>
    </row>
    <row r="180" spans="1:65" s="2" customFormat="1" ht="16.5" customHeight="1">
      <c r="A180" s="33"/>
      <c r="B180" s="34"/>
      <c r="C180" s="182" t="s">
        <v>231</v>
      </c>
      <c r="D180" s="182" t="s">
        <v>127</v>
      </c>
      <c r="E180" s="183" t="s">
        <v>232</v>
      </c>
      <c r="F180" s="184" t="s">
        <v>233</v>
      </c>
      <c r="G180" s="185" t="s">
        <v>161</v>
      </c>
      <c r="H180" s="186">
        <v>3</v>
      </c>
      <c r="I180" s="187"/>
      <c r="J180" s="188">
        <f>ROUND(I180*H180,2)</f>
        <v>0</v>
      </c>
      <c r="K180" s="189"/>
      <c r="L180" s="38"/>
      <c r="M180" s="190" t="s">
        <v>1</v>
      </c>
      <c r="N180" s="191" t="s">
        <v>38</v>
      </c>
      <c r="O180" s="70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4" t="s">
        <v>162</v>
      </c>
      <c r="AT180" s="194" t="s">
        <v>127</v>
      </c>
      <c r="AU180" s="194" t="s">
        <v>83</v>
      </c>
      <c r="AY180" s="16" t="s">
        <v>124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6" t="s">
        <v>81</v>
      </c>
      <c r="BK180" s="195">
        <f>ROUND(I180*H180,2)</f>
        <v>0</v>
      </c>
      <c r="BL180" s="16" t="s">
        <v>162</v>
      </c>
      <c r="BM180" s="194" t="s">
        <v>234</v>
      </c>
    </row>
    <row r="181" spans="1:47" s="2" customFormat="1" ht="12">
      <c r="A181" s="33"/>
      <c r="B181" s="34"/>
      <c r="C181" s="35"/>
      <c r="D181" s="196" t="s">
        <v>133</v>
      </c>
      <c r="E181" s="35"/>
      <c r="F181" s="197" t="s">
        <v>233</v>
      </c>
      <c r="G181" s="35"/>
      <c r="H181" s="35"/>
      <c r="I181" s="198"/>
      <c r="J181" s="35"/>
      <c r="K181" s="35"/>
      <c r="L181" s="38"/>
      <c r="M181" s="199"/>
      <c r="N181" s="200"/>
      <c r="O181" s="70"/>
      <c r="P181" s="70"/>
      <c r="Q181" s="70"/>
      <c r="R181" s="70"/>
      <c r="S181" s="70"/>
      <c r="T181" s="71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133</v>
      </c>
      <c r="AU181" s="16" t="s">
        <v>83</v>
      </c>
    </row>
    <row r="182" spans="1:65" s="2" customFormat="1" ht="16.5" customHeight="1">
      <c r="A182" s="33"/>
      <c r="B182" s="34"/>
      <c r="C182" s="182" t="s">
        <v>7</v>
      </c>
      <c r="D182" s="182" t="s">
        <v>127</v>
      </c>
      <c r="E182" s="183" t="s">
        <v>235</v>
      </c>
      <c r="F182" s="184" t="s">
        <v>236</v>
      </c>
      <c r="G182" s="185" t="s">
        <v>161</v>
      </c>
      <c r="H182" s="186">
        <v>3</v>
      </c>
      <c r="I182" s="187"/>
      <c r="J182" s="188">
        <f>ROUND(I182*H182,2)</f>
        <v>0</v>
      </c>
      <c r="K182" s="189"/>
      <c r="L182" s="38"/>
      <c r="M182" s="190" t="s">
        <v>1</v>
      </c>
      <c r="N182" s="191" t="s">
        <v>38</v>
      </c>
      <c r="O182" s="70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162</v>
      </c>
      <c r="AT182" s="194" t="s">
        <v>127</v>
      </c>
      <c r="AU182" s="194" t="s">
        <v>83</v>
      </c>
      <c r="AY182" s="16" t="s">
        <v>124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6" t="s">
        <v>81</v>
      </c>
      <c r="BK182" s="195">
        <f>ROUND(I182*H182,2)</f>
        <v>0</v>
      </c>
      <c r="BL182" s="16" t="s">
        <v>162</v>
      </c>
      <c r="BM182" s="194" t="s">
        <v>237</v>
      </c>
    </row>
    <row r="183" spans="1:47" s="2" customFormat="1" ht="12">
      <c r="A183" s="33"/>
      <c r="B183" s="34"/>
      <c r="C183" s="35"/>
      <c r="D183" s="196" t="s">
        <v>133</v>
      </c>
      <c r="E183" s="35"/>
      <c r="F183" s="197" t="s">
        <v>236</v>
      </c>
      <c r="G183" s="35"/>
      <c r="H183" s="35"/>
      <c r="I183" s="198"/>
      <c r="J183" s="35"/>
      <c r="K183" s="35"/>
      <c r="L183" s="38"/>
      <c r="M183" s="199"/>
      <c r="N183" s="200"/>
      <c r="O183" s="70"/>
      <c r="P183" s="70"/>
      <c r="Q183" s="70"/>
      <c r="R183" s="70"/>
      <c r="S183" s="70"/>
      <c r="T183" s="71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6" t="s">
        <v>133</v>
      </c>
      <c r="AU183" s="16" t="s">
        <v>83</v>
      </c>
    </row>
    <row r="184" spans="1:65" s="2" customFormat="1" ht="16.5" customHeight="1">
      <c r="A184" s="33"/>
      <c r="B184" s="34"/>
      <c r="C184" s="182" t="s">
        <v>238</v>
      </c>
      <c r="D184" s="182" t="s">
        <v>127</v>
      </c>
      <c r="E184" s="183" t="s">
        <v>239</v>
      </c>
      <c r="F184" s="184" t="s">
        <v>240</v>
      </c>
      <c r="G184" s="185" t="s">
        <v>161</v>
      </c>
      <c r="H184" s="186">
        <v>1</v>
      </c>
      <c r="I184" s="187"/>
      <c r="J184" s="188">
        <f>ROUND(I184*H184,2)</f>
        <v>0</v>
      </c>
      <c r="K184" s="189"/>
      <c r="L184" s="38"/>
      <c r="M184" s="190" t="s">
        <v>1</v>
      </c>
      <c r="N184" s="191" t="s">
        <v>38</v>
      </c>
      <c r="O184" s="70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4" t="s">
        <v>162</v>
      </c>
      <c r="AT184" s="194" t="s">
        <v>127</v>
      </c>
      <c r="AU184" s="194" t="s">
        <v>83</v>
      </c>
      <c r="AY184" s="16" t="s">
        <v>124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6" t="s">
        <v>81</v>
      </c>
      <c r="BK184" s="195">
        <f>ROUND(I184*H184,2)</f>
        <v>0</v>
      </c>
      <c r="BL184" s="16" t="s">
        <v>162</v>
      </c>
      <c r="BM184" s="194" t="s">
        <v>241</v>
      </c>
    </row>
    <row r="185" spans="1:47" s="2" customFormat="1" ht="12">
      <c r="A185" s="33"/>
      <c r="B185" s="34"/>
      <c r="C185" s="35"/>
      <c r="D185" s="196" t="s">
        <v>133</v>
      </c>
      <c r="E185" s="35"/>
      <c r="F185" s="197" t="s">
        <v>240</v>
      </c>
      <c r="G185" s="35"/>
      <c r="H185" s="35"/>
      <c r="I185" s="198"/>
      <c r="J185" s="35"/>
      <c r="K185" s="35"/>
      <c r="L185" s="38"/>
      <c r="M185" s="199"/>
      <c r="N185" s="200"/>
      <c r="O185" s="70"/>
      <c r="P185" s="70"/>
      <c r="Q185" s="70"/>
      <c r="R185" s="70"/>
      <c r="S185" s="70"/>
      <c r="T185" s="71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133</v>
      </c>
      <c r="AU185" s="16" t="s">
        <v>83</v>
      </c>
    </row>
    <row r="186" spans="1:65" s="2" customFormat="1" ht="16.5" customHeight="1">
      <c r="A186" s="33"/>
      <c r="B186" s="34"/>
      <c r="C186" s="182" t="s">
        <v>242</v>
      </c>
      <c r="D186" s="182" t="s">
        <v>127</v>
      </c>
      <c r="E186" s="183" t="s">
        <v>243</v>
      </c>
      <c r="F186" s="184" t="s">
        <v>244</v>
      </c>
      <c r="G186" s="185" t="s">
        <v>161</v>
      </c>
      <c r="H186" s="186">
        <v>1</v>
      </c>
      <c r="I186" s="187"/>
      <c r="J186" s="188">
        <f>ROUND(I186*H186,2)</f>
        <v>0</v>
      </c>
      <c r="K186" s="189"/>
      <c r="L186" s="38"/>
      <c r="M186" s="190" t="s">
        <v>1</v>
      </c>
      <c r="N186" s="191" t="s">
        <v>38</v>
      </c>
      <c r="O186" s="70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4" t="s">
        <v>162</v>
      </c>
      <c r="AT186" s="194" t="s">
        <v>127</v>
      </c>
      <c r="AU186" s="194" t="s">
        <v>83</v>
      </c>
      <c r="AY186" s="16" t="s">
        <v>124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16" t="s">
        <v>81</v>
      </c>
      <c r="BK186" s="195">
        <f>ROUND(I186*H186,2)</f>
        <v>0</v>
      </c>
      <c r="BL186" s="16" t="s">
        <v>162</v>
      </c>
      <c r="BM186" s="194" t="s">
        <v>245</v>
      </c>
    </row>
    <row r="187" spans="1:47" s="2" customFormat="1" ht="12">
      <c r="A187" s="33"/>
      <c r="B187" s="34"/>
      <c r="C187" s="35"/>
      <c r="D187" s="196" t="s">
        <v>133</v>
      </c>
      <c r="E187" s="35"/>
      <c r="F187" s="197" t="s">
        <v>204</v>
      </c>
      <c r="G187" s="35"/>
      <c r="H187" s="35"/>
      <c r="I187" s="198"/>
      <c r="J187" s="35"/>
      <c r="K187" s="35"/>
      <c r="L187" s="38"/>
      <c r="M187" s="199"/>
      <c r="N187" s="200"/>
      <c r="O187" s="70"/>
      <c r="P187" s="70"/>
      <c r="Q187" s="70"/>
      <c r="R187" s="70"/>
      <c r="S187" s="70"/>
      <c r="T187" s="71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133</v>
      </c>
      <c r="AU187" s="16" t="s">
        <v>83</v>
      </c>
    </row>
    <row r="188" spans="1:65" s="2" customFormat="1" ht="24.2" customHeight="1">
      <c r="A188" s="33"/>
      <c r="B188" s="34"/>
      <c r="C188" s="182" t="s">
        <v>246</v>
      </c>
      <c r="D188" s="182" t="s">
        <v>127</v>
      </c>
      <c r="E188" s="183" t="s">
        <v>247</v>
      </c>
      <c r="F188" s="184" t="s">
        <v>248</v>
      </c>
      <c r="G188" s="185" t="s">
        <v>130</v>
      </c>
      <c r="H188" s="186">
        <v>1</v>
      </c>
      <c r="I188" s="187"/>
      <c r="J188" s="188">
        <f>ROUND(I188*H188,2)</f>
        <v>0</v>
      </c>
      <c r="K188" s="189"/>
      <c r="L188" s="38"/>
      <c r="M188" s="190" t="s">
        <v>1</v>
      </c>
      <c r="N188" s="191" t="s">
        <v>38</v>
      </c>
      <c r="O188" s="70"/>
      <c r="P188" s="192">
        <f>O188*H188</f>
        <v>0</v>
      </c>
      <c r="Q188" s="192">
        <v>0.07081</v>
      </c>
      <c r="R188" s="192">
        <f>Q188*H188</f>
        <v>0.07081</v>
      </c>
      <c r="S188" s="192">
        <v>0</v>
      </c>
      <c r="T188" s="193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4" t="s">
        <v>162</v>
      </c>
      <c r="AT188" s="194" t="s">
        <v>127</v>
      </c>
      <c r="AU188" s="194" t="s">
        <v>83</v>
      </c>
      <c r="AY188" s="16" t="s">
        <v>124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6" t="s">
        <v>81</v>
      </c>
      <c r="BK188" s="195">
        <f>ROUND(I188*H188,2)</f>
        <v>0</v>
      </c>
      <c r="BL188" s="16" t="s">
        <v>162</v>
      </c>
      <c r="BM188" s="194" t="s">
        <v>249</v>
      </c>
    </row>
    <row r="189" spans="1:47" s="2" customFormat="1" ht="87.75">
      <c r="A189" s="33"/>
      <c r="B189" s="34"/>
      <c r="C189" s="35"/>
      <c r="D189" s="196" t="s">
        <v>133</v>
      </c>
      <c r="E189" s="35"/>
      <c r="F189" s="197" t="s">
        <v>420</v>
      </c>
      <c r="G189" s="35"/>
      <c r="H189" s="35"/>
      <c r="I189" s="198"/>
      <c r="J189" s="35"/>
      <c r="K189" s="35"/>
      <c r="L189" s="38"/>
      <c r="M189" s="199"/>
      <c r="N189" s="200"/>
      <c r="O189" s="70"/>
      <c r="P189" s="70"/>
      <c r="Q189" s="70"/>
      <c r="R189" s="70"/>
      <c r="S189" s="70"/>
      <c r="T189" s="71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133</v>
      </c>
      <c r="AU189" s="16" t="s">
        <v>83</v>
      </c>
    </row>
    <row r="190" spans="1:65" s="2" customFormat="1" ht="24.2" customHeight="1">
      <c r="A190" s="33"/>
      <c r="B190" s="34"/>
      <c r="C190" s="182" t="s">
        <v>250</v>
      </c>
      <c r="D190" s="182" t="s">
        <v>127</v>
      </c>
      <c r="E190" s="183" t="s">
        <v>251</v>
      </c>
      <c r="F190" s="184" t="s">
        <v>252</v>
      </c>
      <c r="G190" s="185" t="s">
        <v>161</v>
      </c>
      <c r="H190" s="186">
        <v>1</v>
      </c>
      <c r="I190" s="187"/>
      <c r="J190" s="188">
        <f>ROUND(I190*H190,2)</f>
        <v>0</v>
      </c>
      <c r="K190" s="189"/>
      <c r="L190" s="38"/>
      <c r="M190" s="190" t="s">
        <v>1</v>
      </c>
      <c r="N190" s="191" t="s">
        <v>38</v>
      </c>
      <c r="O190" s="70"/>
      <c r="P190" s="192">
        <f>O190*H190</f>
        <v>0</v>
      </c>
      <c r="Q190" s="192">
        <v>0</v>
      </c>
      <c r="R190" s="192">
        <f>Q190*H190</f>
        <v>0</v>
      </c>
      <c r="S190" s="192">
        <v>0.51196</v>
      </c>
      <c r="T190" s="193">
        <f>S190*H190</f>
        <v>0.51196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162</v>
      </c>
      <c r="AT190" s="194" t="s">
        <v>127</v>
      </c>
      <c r="AU190" s="194" t="s">
        <v>83</v>
      </c>
      <c r="AY190" s="16" t="s">
        <v>124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6" t="s">
        <v>81</v>
      </c>
      <c r="BK190" s="195">
        <f>ROUND(I190*H190,2)</f>
        <v>0</v>
      </c>
      <c r="BL190" s="16" t="s">
        <v>162</v>
      </c>
      <c r="BM190" s="194" t="s">
        <v>253</v>
      </c>
    </row>
    <row r="191" spans="1:65" s="2" customFormat="1" ht="16.5" customHeight="1">
      <c r="A191" s="33"/>
      <c r="B191" s="34"/>
      <c r="C191" s="182" t="s">
        <v>254</v>
      </c>
      <c r="D191" s="182" t="s">
        <v>127</v>
      </c>
      <c r="E191" s="183" t="s">
        <v>255</v>
      </c>
      <c r="F191" s="184" t="s">
        <v>256</v>
      </c>
      <c r="G191" s="185" t="s">
        <v>161</v>
      </c>
      <c r="H191" s="186">
        <v>1</v>
      </c>
      <c r="I191" s="187"/>
      <c r="J191" s="188">
        <f>ROUND(I191*H191,2)</f>
        <v>0</v>
      </c>
      <c r="K191" s="189"/>
      <c r="L191" s="38"/>
      <c r="M191" s="190" t="s">
        <v>1</v>
      </c>
      <c r="N191" s="191" t="s">
        <v>38</v>
      </c>
      <c r="O191" s="70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4" t="s">
        <v>162</v>
      </c>
      <c r="AT191" s="194" t="s">
        <v>127</v>
      </c>
      <c r="AU191" s="194" t="s">
        <v>83</v>
      </c>
      <c r="AY191" s="16" t="s">
        <v>124</v>
      </c>
      <c r="BE191" s="195">
        <f>IF(N191="základní",J191,0)</f>
        <v>0</v>
      </c>
      <c r="BF191" s="195">
        <f>IF(N191="snížená",J191,0)</f>
        <v>0</v>
      </c>
      <c r="BG191" s="195">
        <f>IF(N191="zákl. přenesená",J191,0)</f>
        <v>0</v>
      </c>
      <c r="BH191" s="195">
        <f>IF(N191="sníž. přenesená",J191,0)</f>
        <v>0</v>
      </c>
      <c r="BI191" s="195">
        <f>IF(N191="nulová",J191,0)</f>
        <v>0</v>
      </c>
      <c r="BJ191" s="16" t="s">
        <v>81</v>
      </c>
      <c r="BK191" s="195">
        <f>ROUND(I191*H191,2)</f>
        <v>0</v>
      </c>
      <c r="BL191" s="16" t="s">
        <v>162</v>
      </c>
      <c r="BM191" s="194" t="s">
        <v>257</v>
      </c>
    </row>
    <row r="192" spans="1:65" s="2" customFormat="1" ht="16.5" customHeight="1">
      <c r="A192" s="33"/>
      <c r="B192" s="34"/>
      <c r="C192" s="182" t="s">
        <v>258</v>
      </c>
      <c r="D192" s="182" t="s">
        <v>127</v>
      </c>
      <c r="E192" s="183" t="s">
        <v>259</v>
      </c>
      <c r="F192" s="184" t="s">
        <v>260</v>
      </c>
      <c r="G192" s="185" t="s">
        <v>161</v>
      </c>
      <c r="H192" s="186">
        <v>1</v>
      </c>
      <c r="I192" s="187"/>
      <c r="J192" s="188">
        <f>ROUND(I192*H192,2)</f>
        <v>0</v>
      </c>
      <c r="K192" s="189"/>
      <c r="L192" s="38"/>
      <c r="M192" s="190" t="s">
        <v>1</v>
      </c>
      <c r="N192" s="191" t="s">
        <v>38</v>
      </c>
      <c r="O192" s="70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162</v>
      </c>
      <c r="AT192" s="194" t="s">
        <v>127</v>
      </c>
      <c r="AU192" s="194" t="s">
        <v>83</v>
      </c>
      <c r="AY192" s="16" t="s">
        <v>124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16" t="s">
        <v>81</v>
      </c>
      <c r="BK192" s="195">
        <f>ROUND(I192*H192,2)</f>
        <v>0</v>
      </c>
      <c r="BL192" s="16" t="s">
        <v>162</v>
      </c>
      <c r="BM192" s="194" t="s">
        <v>261</v>
      </c>
    </row>
    <row r="193" spans="1:65" s="2" customFormat="1" ht="21.75" customHeight="1">
      <c r="A193" s="33"/>
      <c r="B193" s="34"/>
      <c r="C193" s="182" t="s">
        <v>262</v>
      </c>
      <c r="D193" s="182" t="s">
        <v>127</v>
      </c>
      <c r="E193" s="183" t="s">
        <v>263</v>
      </c>
      <c r="F193" s="184" t="s">
        <v>264</v>
      </c>
      <c r="G193" s="185" t="s">
        <v>147</v>
      </c>
      <c r="H193" s="186">
        <v>0.071</v>
      </c>
      <c r="I193" s="187"/>
      <c r="J193" s="188">
        <f>ROUND(I193*H193,2)</f>
        <v>0</v>
      </c>
      <c r="K193" s="189"/>
      <c r="L193" s="38"/>
      <c r="M193" s="190" t="s">
        <v>1</v>
      </c>
      <c r="N193" s="191" t="s">
        <v>38</v>
      </c>
      <c r="O193" s="70"/>
      <c r="P193" s="192">
        <f>O193*H193</f>
        <v>0</v>
      </c>
      <c r="Q193" s="192">
        <v>0</v>
      </c>
      <c r="R193" s="192">
        <f>Q193*H193</f>
        <v>0</v>
      </c>
      <c r="S193" s="192">
        <v>0</v>
      </c>
      <c r="T193" s="193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4" t="s">
        <v>162</v>
      </c>
      <c r="AT193" s="194" t="s">
        <v>127</v>
      </c>
      <c r="AU193" s="194" t="s">
        <v>83</v>
      </c>
      <c r="AY193" s="16" t="s">
        <v>124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16" t="s">
        <v>81</v>
      </c>
      <c r="BK193" s="195">
        <f>ROUND(I193*H193,2)</f>
        <v>0</v>
      </c>
      <c r="BL193" s="16" t="s">
        <v>162</v>
      </c>
      <c r="BM193" s="194" t="s">
        <v>265</v>
      </c>
    </row>
    <row r="194" spans="1:47" s="2" customFormat="1" ht="29.25">
      <c r="A194" s="33"/>
      <c r="B194" s="34"/>
      <c r="C194" s="35"/>
      <c r="D194" s="196" t="s">
        <v>133</v>
      </c>
      <c r="E194" s="35"/>
      <c r="F194" s="197" t="s">
        <v>266</v>
      </c>
      <c r="G194" s="35"/>
      <c r="H194" s="35"/>
      <c r="I194" s="198"/>
      <c r="J194" s="35"/>
      <c r="K194" s="35"/>
      <c r="L194" s="38"/>
      <c r="M194" s="199"/>
      <c r="N194" s="200"/>
      <c r="O194" s="70"/>
      <c r="P194" s="70"/>
      <c r="Q194" s="70"/>
      <c r="R194" s="70"/>
      <c r="S194" s="70"/>
      <c r="T194" s="71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133</v>
      </c>
      <c r="AU194" s="16" t="s">
        <v>83</v>
      </c>
    </row>
    <row r="195" spans="1:65" s="2" customFormat="1" ht="24.2" customHeight="1">
      <c r="A195" s="33"/>
      <c r="B195" s="34"/>
      <c r="C195" s="182" t="s">
        <v>267</v>
      </c>
      <c r="D195" s="182" t="s">
        <v>127</v>
      </c>
      <c r="E195" s="183" t="s">
        <v>268</v>
      </c>
      <c r="F195" s="184" t="s">
        <v>269</v>
      </c>
      <c r="G195" s="185" t="s">
        <v>147</v>
      </c>
      <c r="H195" s="186">
        <v>0.071</v>
      </c>
      <c r="I195" s="187"/>
      <c r="J195" s="188">
        <f>ROUND(I195*H195,2)</f>
        <v>0</v>
      </c>
      <c r="K195" s="189"/>
      <c r="L195" s="38"/>
      <c r="M195" s="190" t="s">
        <v>1</v>
      </c>
      <c r="N195" s="191" t="s">
        <v>38</v>
      </c>
      <c r="O195" s="70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4" t="s">
        <v>162</v>
      </c>
      <c r="AT195" s="194" t="s">
        <v>127</v>
      </c>
      <c r="AU195" s="194" t="s">
        <v>83</v>
      </c>
      <c r="AY195" s="16" t="s">
        <v>124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16" t="s">
        <v>81</v>
      </c>
      <c r="BK195" s="195">
        <f>ROUND(I195*H195,2)</f>
        <v>0</v>
      </c>
      <c r="BL195" s="16" t="s">
        <v>162</v>
      </c>
      <c r="BM195" s="194" t="s">
        <v>270</v>
      </c>
    </row>
    <row r="196" spans="1:47" s="2" customFormat="1" ht="39">
      <c r="A196" s="33"/>
      <c r="B196" s="34"/>
      <c r="C196" s="35"/>
      <c r="D196" s="196" t="s">
        <v>133</v>
      </c>
      <c r="E196" s="35"/>
      <c r="F196" s="197" t="s">
        <v>271</v>
      </c>
      <c r="G196" s="35"/>
      <c r="H196" s="35"/>
      <c r="I196" s="198"/>
      <c r="J196" s="35"/>
      <c r="K196" s="35"/>
      <c r="L196" s="38"/>
      <c r="M196" s="199"/>
      <c r="N196" s="200"/>
      <c r="O196" s="70"/>
      <c r="P196" s="70"/>
      <c r="Q196" s="70"/>
      <c r="R196" s="70"/>
      <c r="S196" s="70"/>
      <c r="T196" s="71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133</v>
      </c>
      <c r="AU196" s="16" t="s">
        <v>83</v>
      </c>
    </row>
    <row r="197" spans="2:63" s="12" customFormat="1" ht="22.9" customHeight="1">
      <c r="B197" s="166"/>
      <c r="C197" s="167"/>
      <c r="D197" s="168" t="s">
        <v>72</v>
      </c>
      <c r="E197" s="180" t="s">
        <v>272</v>
      </c>
      <c r="F197" s="180" t="s">
        <v>273</v>
      </c>
      <c r="G197" s="167"/>
      <c r="H197" s="167"/>
      <c r="I197" s="170"/>
      <c r="J197" s="181">
        <f>BK197</f>
        <v>0</v>
      </c>
      <c r="K197" s="167"/>
      <c r="L197" s="172"/>
      <c r="M197" s="173"/>
      <c r="N197" s="174"/>
      <c r="O197" s="174"/>
      <c r="P197" s="175">
        <f>SUM(P198:P212)</f>
        <v>0</v>
      </c>
      <c r="Q197" s="174"/>
      <c r="R197" s="175">
        <f>SUM(R198:R212)</f>
        <v>0.00286</v>
      </c>
      <c r="S197" s="174"/>
      <c r="T197" s="176">
        <f>SUM(T198:T212)</f>
        <v>0</v>
      </c>
      <c r="AR197" s="177" t="s">
        <v>83</v>
      </c>
      <c r="AT197" s="178" t="s">
        <v>72</v>
      </c>
      <c r="AU197" s="178" t="s">
        <v>81</v>
      </c>
      <c r="AY197" s="177" t="s">
        <v>124</v>
      </c>
      <c r="BK197" s="179">
        <f>SUM(BK198:BK212)</f>
        <v>0</v>
      </c>
    </row>
    <row r="198" spans="1:65" s="2" customFormat="1" ht="16.5" customHeight="1">
      <c r="A198" s="33"/>
      <c r="B198" s="34"/>
      <c r="C198" s="182" t="s">
        <v>274</v>
      </c>
      <c r="D198" s="182" t="s">
        <v>127</v>
      </c>
      <c r="E198" s="183" t="s">
        <v>275</v>
      </c>
      <c r="F198" s="184" t="s">
        <v>276</v>
      </c>
      <c r="G198" s="185" t="s">
        <v>161</v>
      </c>
      <c r="H198" s="186">
        <v>1</v>
      </c>
      <c r="I198" s="187"/>
      <c r="J198" s="188">
        <f>ROUND(I198*H198,2)</f>
        <v>0</v>
      </c>
      <c r="K198" s="189"/>
      <c r="L198" s="38"/>
      <c r="M198" s="190" t="s">
        <v>1</v>
      </c>
      <c r="N198" s="191" t="s">
        <v>38</v>
      </c>
      <c r="O198" s="70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4" t="s">
        <v>162</v>
      </c>
      <c r="AT198" s="194" t="s">
        <v>127</v>
      </c>
      <c r="AU198" s="194" t="s">
        <v>83</v>
      </c>
      <c r="AY198" s="16" t="s">
        <v>124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16" t="s">
        <v>81</v>
      </c>
      <c r="BK198" s="195">
        <f>ROUND(I198*H198,2)</f>
        <v>0</v>
      </c>
      <c r="BL198" s="16" t="s">
        <v>162</v>
      </c>
      <c r="BM198" s="194" t="s">
        <v>277</v>
      </c>
    </row>
    <row r="199" spans="1:47" s="2" customFormat="1" ht="12">
      <c r="A199" s="33"/>
      <c r="B199" s="34"/>
      <c r="C199" s="35"/>
      <c r="D199" s="196" t="s">
        <v>133</v>
      </c>
      <c r="E199" s="35"/>
      <c r="F199" s="197" t="s">
        <v>276</v>
      </c>
      <c r="G199" s="35"/>
      <c r="H199" s="35"/>
      <c r="I199" s="198"/>
      <c r="J199" s="35"/>
      <c r="K199" s="35"/>
      <c r="L199" s="38"/>
      <c r="M199" s="199"/>
      <c r="N199" s="200"/>
      <c r="O199" s="70"/>
      <c r="P199" s="70"/>
      <c r="Q199" s="70"/>
      <c r="R199" s="70"/>
      <c r="S199" s="70"/>
      <c r="T199" s="71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133</v>
      </c>
      <c r="AU199" s="16" t="s">
        <v>83</v>
      </c>
    </row>
    <row r="200" spans="1:65" s="2" customFormat="1" ht="16.5" customHeight="1">
      <c r="A200" s="33"/>
      <c r="B200" s="34"/>
      <c r="C200" s="182" t="s">
        <v>278</v>
      </c>
      <c r="D200" s="182" t="s">
        <v>127</v>
      </c>
      <c r="E200" s="183" t="s">
        <v>279</v>
      </c>
      <c r="F200" s="184" t="s">
        <v>280</v>
      </c>
      <c r="G200" s="185" t="s">
        <v>161</v>
      </c>
      <c r="H200" s="186">
        <v>1</v>
      </c>
      <c r="I200" s="187"/>
      <c r="J200" s="188">
        <f>ROUND(I200*H200,2)</f>
        <v>0</v>
      </c>
      <c r="K200" s="189"/>
      <c r="L200" s="38"/>
      <c r="M200" s="190" t="s">
        <v>1</v>
      </c>
      <c r="N200" s="191" t="s">
        <v>38</v>
      </c>
      <c r="O200" s="70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4" t="s">
        <v>162</v>
      </c>
      <c r="AT200" s="194" t="s">
        <v>127</v>
      </c>
      <c r="AU200" s="194" t="s">
        <v>83</v>
      </c>
      <c r="AY200" s="16" t="s">
        <v>124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6" t="s">
        <v>81</v>
      </c>
      <c r="BK200" s="195">
        <f>ROUND(I200*H200,2)</f>
        <v>0</v>
      </c>
      <c r="BL200" s="16" t="s">
        <v>162</v>
      </c>
      <c r="BM200" s="194" t="s">
        <v>281</v>
      </c>
    </row>
    <row r="201" spans="1:47" s="2" customFormat="1" ht="12">
      <c r="A201" s="33"/>
      <c r="B201" s="34"/>
      <c r="C201" s="35"/>
      <c r="D201" s="196" t="s">
        <v>133</v>
      </c>
      <c r="E201" s="35"/>
      <c r="F201" s="197" t="s">
        <v>280</v>
      </c>
      <c r="G201" s="35"/>
      <c r="H201" s="35"/>
      <c r="I201" s="198"/>
      <c r="J201" s="35"/>
      <c r="K201" s="35"/>
      <c r="L201" s="38"/>
      <c r="M201" s="199"/>
      <c r="N201" s="200"/>
      <c r="O201" s="70"/>
      <c r="P201" s="70"/>
      <c r="Q201" s="70"/>
      <c r="R201" s="70"/>
      <c r="S201" s="70"/>
      <c r="T201" s="71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133</v>
      </c>
      <c r="AU201" s="16" t="s">
        <v>83</v>
      </c>
    </row>
    <row r="202" spans="1:65" s="2" customFormat="1" ht="16.5" customHeight="1">
      <c r="A202" s="33"/>
      <c r="B202" s="34"/>
      <c r="C202" s="182" t="s">
        <v>191</v>
      </c>
      <c r="D202" s="182" t="s">
        <v>127</v>
      </c>
      <c r="E202" s="183" t="s">
        <v>282</v>
      </c>
      <c r="F202" s="184" t="s">
        <v>283</v>
      </c>
      <c r="G202" s="185" t="s">
        <v>161</v>
      </c>
      <c r="H202" s="186">
        <v>6</v>
      </c>
      <c r="I202" s="187"/>
      <c r="J202" s="188">
        <f>ROUND(I202*H202,2)</f>
        <v>0</v>
      </c>
      <c r="K202" s="189"/>
      <c r="L202" s="38"/>
      <c r="M202" s="190" t="s">
        <v>1</v>
      </c>
      <c r="N202" s="191" t="s">
        <v>38</v>
      </c>
      <c r="O202" s="70"/>
      <c r="P202" s="192">
        <f>O202*H202</f>
        <v>0</v>
      </c>
      <c r="Q202" s="192">
        <v>0</v>
      </c>
      <c r="R202" s="192">
        <f>Q202*H202</f>
        <v>0</v>
      </c>
      <c r="S202" s="192">
        <v>0</v>
      </c>
      <c r="T202" s="19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162</v>
      </c>
      <c r="AT202" s="194" t="s">
        <v>127</v>
      </c>
      <c r="AU202" s="194" t="s">
        <v>83</v>
      </c>
      <c r="AY202" s="16" t="s">
        <v>124</v>
      </c>
      <c r="BE202" s="195">
        <f>IF(N202="základní",J202,0)</f>
        <v>0</v>
      </c>
      <c r="BF202" s="195">
        <f>IF(N202="snížená",J202,0)</f>
        <v>0</v>
      </c>
      <c r="BG202" s="195">
        <f>IF(N202="zákl. přenesená",J202,0)</f>
        <v>0</v>
      </c>
      <c r="BH202" s="195">
        <f>IF(N202="sníž. přenesená",J202,0)</f>
        <v>0</v>
      </c>
      <c r="BI202" s="195">
        <f>IF(N202="nulová",J202,0)</f>
        <v>0</v>
      </c>
      <c r="BJ202" s="16" t="s">
        <v>81</v>
      </c>
      <c r="BK202" s="195">
        <f>ROUND(I202*H202,2)</f>
        <v>0</v>
      </c>
      <c r="BL202" s="16" t="s">
        <v>162</v>
      </c>
      <c r="BM202" s="194" t="s">
        <v>284</v>
      </c>
    </row>
    <row r="203" spans="1:47" s="2" customFormat="1" ht="12">
      <c r="A203" s="33"/>
      <c r="B203" s="34"/>
      <c r="C203" s="35"/>
      <c r="D203" s="196" t="s">
        <v>133</v>
      </c>
      <c r="E203" s="35"/>
      <c r="F203" s="197" t="s">
        <v>283</v>
      </c>
      <c r="G203" s="35"/>
      <c r="H203" s="35"/>
      <c r="I203" s="198"/>
      <c r="J203" s="35"/>
      <c r="K203" s="35"/>
      <c r="L203" s="38"/>
      <c r="M203" s="199"/>
      <c r="N203" s="200"/>
      <c r="O203" s="70"/>
      <c r="P203" s="70"/>
      <c r="Q203" s="70"/>
      <c r="R203" s="70"/>
      <c r="S203" s="70"/>
      <c r="T203" s="71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133</v>
      </c>
      <c r="AU203" s="16" t="s">
        <v>83</v>
      </c>
    </row>
    <row r="204" spans="1:65" s="2" customFormat="1" ht="21.75" customHeight="1">
      <c r="A204" s="33"/>
      <c r="B204" s="34"/>
      <c r="C204" s="182" t="s">
        <v>285</v>
      </c>
      <c r="D204" s="182" t="s">
        <v>127</v>
      </c>
      <c r="E204" s="183" t="s">
        <v>286</v>
      </c>
      <c r="F204" s="184" t="s">
        <v>287</v>
      </c>
      <c r="G204" s="185" t="s">
        <v>161</v>
      </c>
      <c r="H204" s="186">
        <v>1</v>
      </c>
      <c r="I204" s="187"/>
      <c r="J204" s="188">
        <f>ROUND(I204*H204,2)</f>
        <v>0</v>
      </c>
      <c r="K204" s="189"/>
      <c r="L204" s="38"/>
      <c r="M204" s="190" t="s">
        <v>1</v>
      </c>
      <c r="N204" s="191" t="s">
        <v>38</v>
      </c>
      <c r="O204" s="70"/>
      <c r="P204" s="192">
        <f>O204*H204</f>
        <v>0</v>
      </c>
      <c r="Q204" s="192">
        <v>0.00034</v>
      </c>
      <c r="R204" s="192">
        <f>Q204*H204</f>
        <v>0.00034</v>
      </c>
      <c r="S204" s="192">
        <v>0</v>
      </c>
      <c r="T204" s="193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4" t="s">
        <v>162</v>
      </c>
      <c r="AT204" s="194" t="s">
        <v>127</v>
      </c>
      <c r="AU204" s="194" t="s">
        <v>83</v>
      </c>
      <c r="AY204" s="16" t="s">
        <v>124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16" t="s">
        <v>81</v>
      </c>
      <c r="BK204" s="195">
        <f>ROUND(I204*H204,2)</f>
        <v>0</v>
      </c>
      <c r="BL204" s="16" t="s">
        <v>162</v>
      </c>
      <c r="BM204" s="194" t="s">
        <v>288</v>
      </c>
    </row>
    <row r="205" spans="1:47" s="2" customFormat="1" ht="19.5">
      <c r="A205" s="33"/>
      <c r="B205" s="34"/>
      <c r="C205" s="35"/>
      <c r="D205" s="196" t="s">
        <v>133</v>
      </c>
      <c r="E205" s="35"/>
      <c r="F205" s="197" t="s">
        <v>289</v>
      </c>
      <c r="G205" s="35"/>
      <c r="H205" s="35"/>
      <c r="I205" s="198"/>
      <c r="J205" s="35"/>
      <c r="K205" s="35"/>
      <c r="L205" s="38"/>
      <c r="M205" s="199"/>
      <c r="N205" s="200"/>
      <c r="O205" s="70"/>
      <c r="P205" s="70"/>
      <c r="Q205" s="70"/>
      <c r="R205" s="70"/>
      <c r="S205" s="70"/>
      <c r="T205" s="71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133</v>
      </c>
      <c r="AU205" s="16" t="s">
        <v>83</v>
      </c>
    </row>
    <row r="206" spans="1:65" s="2" customFormat="1" ht="24.2" customHeight="1">
      <c r="A206" s="33"/>
      <c r="B206" s="34"/>
      <c r="C206" s="182" t="s">
        <v>290</v>
      </c>
      <c r="D206" s="182" t="s">
        <v>127</v>
      </c>
      <c r="E206" s="183" t="s">
        <v>291</v>
      </c>
      <c r="F206" s="184" t="s">
        <v>292</v>
      </c>
      <c r="G206" s="185" t="s">
        <v>161</v>
      </c>
      <c r="H206" s="186">
        <v>4</v>
      </c>
      <c r="I206" s="187"/>
      <c r="J206" s="188">
        <f>ROUND(I206*H206,2)</f>
        <v>0</v>
      </c>
      <c r="K206" s="189"/>
      <c r="L206" s="38"/>
      <c r="M206" s="190" t="s">
        <v>1</v>
      </c>
      <c r="N206" s="191" t="s">
        <v>38</v>
      </c>
      <c r="O206" s="70"/>
      <c r="P206" s="192">
        <f>O206*H206</f>
        <v>0</v>
      </c>
      <c r="Q206" s="192">
        <v>0.00027</v>
      </c>
      <c r="R206" s="192">
        <f>Q206*H206</f>
        <v>0.00108</v>
      </c>
      <c r="S206" s="192">
        <v>0</v>
      </c>
      <c r="T206" s="193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4" t="s">
        <v>162</v>
      </c>
      <c r="AT206" s="194" t="s">
        <v>127</v>
      </c>
      <c r="AU206" s="194" t="s">
        <v>83</v>
      </c>
      <c r="AY206" s="16" t="s">
        <v>124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16" t="s">
        <v>81</v>
      </c>
      <c r="BK206" s="195">
        <f>ROUND(I206*H206,2)</f>
        <v>0</v>
      </c>
      <c r="BL206" s="16" t="s">
        <v>162</v>
      </c>
      <c r="BM206" s="194" t="s">
        <v>293</v>
      </c>
    </row>
    <row r="207" spans="1:47" s="2" customFormat="1" ht="19.5">
      <c r="A207" s="33"/>
      <c r="B207" s="34"/>
      <c r="C207" s="35"/>
      <c r="D207" s="196" t="s">
        <v>133</v>
      </c>
      <c r="E207" s="35"/>
      <c r="F207" s="197" t="s">
        <v>294</v>
      </c>
      <c r="G207" s="35"/>
      <c r="H207" s="35"/>
      <c r="I207" s="198"/>
      <c r="J207" s="35"/>
      <c r="K207" s="35"/>
      <c r="L207" s="38"/>
      <c r="M207" s="199"/>
      <c r="N207" s="200"/>
      <c r="O207" s="70"/>
      <c r="P207" s="70"/>
      <c r="Q207" s="70"/>
      <c r="R207" s="70"/>
      <c r="S207" s="70"/>
      <c r="T207" s="71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133</v>
      </c>
      <c r="AU207" s="16" t="s">
        <v>83</v>
      </c>
    </row>
    <row r="208" spans="1:65" s="2" customFormat="1" ht="24.2" customHeight="1">
      <c r="A208" s="33"/>
      <c r="B208" s="34"/>
      <c r="C208" s="182" t="s">
        <v>295</v>
      </c>
      <c r="D208" s="182" t="s">
        <v>127</v>
      </c>
      <c r="E208" s="183" t="s">
        <v>296</v>
      </c>
      <c r="F208" s="184" t="s">
        <v>297</v>
      </c>
      <c r="G208" s="185" t="s">
        <v>161</v>
      </c>
      <c r="H208" s="186">
        <v>1</v>
      </c>
      <c r="I208" s="187"/>
      <c r="J208" s="188">
        <f>ROUND(I208*H208,2)</f>
        <v>0</v>
      </c>
      <c r="K208" s="189"/>
      <c r="L208" s="38"/>
      <c r="M208" s="190" t="s">
        <v>1</v>
      </c>
      <c r="N208" s="191" t="s">
        <v>38</v>
      </c>
      <c r="O208" s="70"/>
      <c r="P208" s="192">
        <f>O208*H208</f>
        <v>0</v>
      </c>
      <c r="Q208" s="192">
        <v>0.00144</v>
      </c>
      <c r="R208" s="192">
        <f>Q208*H208</f>
        <v>0.00144</v>
      </c>
      <c r="S208" s="192">
        <v>0</v>
      </c>
      <c r="T208" s="193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162</v>
      </c>
      <c r="AT208" s="194" t="s">
        <v>127</v>
      </c>
      <c r="AU208" s="194" t="s">
        <v>83</v>
      </c>
      <c r="AY208" s="16" t="s">
        <v>124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16" t="s">
        <v>81</v>
      </c>
      <c r="BK208" s="195">
        <f>ROUND(I208*H208,2)</f>
        <v>0</v>
      </c>
      <c r="BL208" s="16" t="s">
        <v>162</v>
      </c>
      <c r="BM208" s="194" t="s">
        <v>298</v>
      </c>
    </row>
    <row r="209" spans="1:65" s="2" customFormat="1" ht="24.2" customHeight="1">
      <c r="A209" s="33"/>
      <c r="B209" s="34"/>
      <c r="C209" s="182" t="s">
        <v>299</v>
      </c>
      <c r="D209" s="182" t="s">
        <v>127</v>
      </c>
      <c r="E209" s="183" t="s">
        <v>300</v>
      </c>
      <c r="F209" s="184" t="s">
        <v>301</v>
      </c>
      <c r="G209" s="185" t="s">
        <v>147</v>
      </c>
      <c r="H209" s="186">
        <v>0.003</v>
      </c>
      <c r="I209" s="187"/>
      <c r="J209" s="188">
        <f>ROUND(I209*H209,2)</f>
        <v>0</v>
      </c>
      <c r="K209" s="189"/>
      <c r="L209" s="38"/>
      <c r="M209" s="190" t="s">
        <v>1</v>
      </c>
      <c r="N209" s="191" t="s">
        <v>38</v>
      </c>
      <c r="O209" s="70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4" t="s">
        <v>162</v>
      </c>
      <c r="AT209" s="194" t="s">
        <v>127</v>
      </c>
      <c r="AU209" s="194" t="s">
        <v>83</v>
      </c>
      <c r="AY209" s="16" t="s">
        <v>124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16" t="s">
        <v>81</v>
      </c>
      <c r="BK209" s="195">
        <f>ROUND(I209*H209,2)</f>
        <v>0</v>
      </c>
      <c r="BL209" s="16" t="s">
        <v>162</v>
      </c>
      <c r="BM209" s="194" t="s">
        <v>302</v>
      </c>
    </row>
    <row r="210" spans="1:47" s="2" customFormat="1" ht="29.25">
      <c r="A210" s="33"/>
      <c r="B210" s="34"/>
      <c r="C210" s="35"/>
      <c r="D210" s="196" t="s">
        <v>133</v>
      </c>
      <c r="E210" s="35"/>
      <c r="F210" s="197" t="s">
        <v>303</v>
      </c>
      <c r="G210" s="35"/>
      <c r="H210" s="35"/>
      <c r="I210" s="198"/>
      <c r="J210" s="35"/>
      <c r="K210" s="35"/>
      <c r="L210" s="38"/>
      <c r="M210" s="199"/>
      <c r="N210" s="200"/>
      <c r="O210" s="70"/>
      <c r="P210" s="70"/>
      <c r="Q210" s="70"/>
      <c r="R210" s="70"/>
      <c r="S210" s="70"/>
      <c r="T210" s="71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133</v>
      </c>
      <c r="AU210" s="16" t="s">
        <v>83</v>
      </c>
    </row>
    <row r="211" spans="1:65" s="2" customFormat="1" ht="24.2" customHeight="1">
      <c r="A211" s="33"/>
      <c r="B211" s="34"/>
      <c r="C211" s="182" t="s">
        <v>304</v>
      </c>
      <c r="D211" s="182" t="s">
        <v>127</v>
      </c>
      <c r="E211" s="183" t="s">
        <v>305</v>
      </c>
      <c r="F211" s="184" t="s">
        <v>306</v>
      </c>
      <c r="G211" s="185" t="s">
        <v>147</v>
      </c>
      <c r="H211" s="186">
        <v>0.003</v>
      </c>
      <c r="I211" s="187"/>
      <c r="J211" s="188">
        <f>ROUND(I211*H211,2)</f>
        <v>0</v>
      </c>
      <c r="K211" s="189"/>
      <c r="L211" s="38"/>
      <c r="M211" s="190" t="s">
        <v>1</v>
      </c>
      <c r="N211" s="191" t="s">
        <v>38</v>
      </c>
      <c r="O211" s="70"/>
      <c r="P211" s="192">
        <f>O211*H211</f>
        <v>0</v>
      </c>
      <c r="Q211" s="192">
        <v>0</v>
      </c>
      <c r="R211" s="192">
        <f>Q211*H211</f>
        <v>0</v>
      </c>
      <c r="S211" s="192">
        <v>0</v>
      </c>
      <c r="T211" s="193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4" t="s">
        <v>162</v>
      </c>
      <c r="AT211" s="194" t="s">
        <v>127</v>
      </c>
      <c r="AU211" s="194" t="s">
        <v>83</v>
      </c>
      <c r="AY211" s="16" t="s">
        <v>124</v>
      </c>
      <c r="BE211" s="195">
        <f>IF(N211="základní",J211,0)</f>
        <v>0</v>
      </c>
      <c r="BF211" s="195">
        <f>IF(N211="snížená",J211,0)</f>
        <v>0</v>
      </c>
      <c r="BG211" s="195">
        <f>IF(N211="zákl. přenesená",J211,0)</f>
        <v>0</v>
      </c>
      <c r="BH211" s="195">
        <f>IF(N211="sníž. přenesená",J211,0)</f>
        <v>0</v>
      </c>
      <c r="BI211" s="195">
        <f>IF(N211="nulová",J211,0)</f>
        <v>0</v>
      </c>
      <c r="BJ211" s="16" t="s">
        <v>81</v>
      </c>
      <c r="BK211" s="195">
        <f>ROUND(I211*H211,2)</f>
        <v>0</v>
      </c>
      <c r="BL211" s="16" t="s">
        <v>162</v>
      </c>
      <c r="BM211" s="194" t="s">
        <v>307</v>
      </c>
    </row>
    <row r="212" spans="1:47" s="2" customFormat="1" ht="29.25">
      <c r="A212" s="33"/>
      <c r="B212" s="34"/>
      <c r="C212" s="35"/>
      <c r="D212" s="196" t="s">
        <v>133</v>
      </c>
      <c r="E212" s="35"/>
      <c r="F212" s="197" t="s">
        <v>308</v>
      </c>
      <c r="G212" s="35"/>
      <c r="H212" s="35"/>
      <c r="I212" s="198"/>
      <c r="J212" s="35"/>
      <c r="K212" s="35"/>
      <c r="L212" s="38"/>
      <c r="M212" s="199"/>
      <c r="N212" s="200"/>
      <c r="O212" s="70"/>
      <c r="P212" s="70"/>
      <c r="Q212" s="70"/>
      <c r="R212" s="70"/>
      <c r="S212" s="70"/>
      <c r="T212" s="71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133</v>
      </c>
      <c r="AU212" s="16" t="s">
        <v>83</v>
      </c>
    </row>
    <row r="213" spans="2:63" s="12" customFormat="1" ht="22.9" customHeight="1">
      <c r="B213" s="166"/>
      <c r="C213" s="167"/>
      <c r="D213" s="168" t="s">
        <v>72</v>
      </c>
      <c r="E213" s="180" t="s">
        <v>309</v>
      </c>
      <c r="F213" s="180" t="s">
        <v>310</v>
      </c>
      <c r="G213" s="167"/>
      <c r="H213" s="167"/>
      <c r="I213" s="170"/>
      <c r="J213" s="181">
        <f>BK213</f>
        <v>0</v>
      </c>
      <c r="K213" s="167"/>
      <c r="L213" s="172"/>
      <c r="M213" s="173"/>
      <c r="N213" s="174"/>
      <c r="O213" s="174"/>
      <c r="P213" s="175">
        <f>SUM(P214:P225)</f>
        <v>0</v>
      </c>
      <c r="Q213" s="174"/>
      <c r="R213" s="175">
        <f>SUM(R214:R225)</f>
        <v>0</v>
      </c>
      <c r="S213" s="174"/>
      <c r="T213" s="176">
        <f>SUM(T214:T225)</f>
        <v>0</v>
      </c>
      <c r="AR213" s="177" t="s">
        <v>83</v>
      </c>
      <c r="AT213" s="178" t="s">
        <v>72</v>
      </c>
      <c r="AU213" s="178" t="s">
        <v>81</v>
      </c>
      <c r="AY213" s="177" t="s">
        <v>124</v>
      </c>
      <c r="BK213" s="179">
        <f>SUM(BK214:BK225)</f>
        <v>0</v>
      </c>
    </row>
    <row r="214" spans="1:65" s="2" customFormat="1" ht="16.5" customHeight="1">
      <c r="A214" s="33"/>
      <c r="B214" s="34"/>
      <c r="C214" s="182" t="s">
        <v>311</v>
      </c>
      <c r="D214" s="182" t="s">
        <v>127</v>
      </c>
      <c r="E214" s="183" t="s">
        <v>312</v>
      </c>
      <c r="F214" s="184" t="s">
        <v>313</v>
      </c>
      <c r="G214" s="185" t="s">
        <v>314</v>
      </c>
      <c r="H214" s="186">
        <v>1</v>
      </c>
      <c r="I214" s="187"/>
      <c r="J214" s="188">
        <f>ROUND(I214*H214,2)</f>
        <v>0</v>
      </c>
      <c r="K214" s="189"/>
      <c r="L214" s="38"/>
      <c r="M214" s="190" t="s">
        <v>1</v>
      </c>
      <c r="N214" s="191" t="s">
        <v>38</v>
      </c>
      <c r="O214" s="70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4" t="s">
        <v>162</v>
      </c>
      <c r="AT214" s="194" t="s">
        <v>127</v>
      </c>
      <c r="AU214" s="194" t="s">
        <v>83</v>
      </c>
      <c r="AY214" s="16" t="s">
        <v>124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6" t="s">
        <v>81</v>
      </c>
      <c r="BK214" s="195">
        <f>ROUND(I214*H214,2)</f>
        <v>0</v>
      </c>
      <c r="BL214" s="16" t="s">
        <v>162</v>
      </c>
      <c r="BM214" s="194" t="s">
        <v>315</v>
      </c>
    </row>
    <row r="215" spans="1:47" s="2" customFormat="1" ht="12">
      <c r="A215" s="33"/>
      <c r="B215" s="34"/>
      <c r="C215" s="35"/>
      <c r="D215" s="196" t="s">
        <v>133</v>
      </c>
      <c r="E215" s="35"/>
      <c r="F215" s="197" t="s">
        <v>313</v>
      </c>
      <c r="G215" s="35"/>
      <c r="H215" s="35"/>
      <c r="I215" s="198"/>
      <c r="J215" s="35"/>
      <c r="K215" s="35"/>
      <c r="L215" s="38"/>
      <c r="M215" s="199"/>
      <c r="N215" s="200"/>
      <c r="O215" s="70"/>
      <c r="P215" s="70"/>
      <c r="Q215" s="70"/>
      <c r="R215" s="70"/>
      <c r="S215" s="70"/>
      <c r="T215" s="71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133</v>
      </c>
      <c r="AU215" s="16" t="s">
        <v>83</v>
      </c>
    </row>
    <row r="216" spans="1:65" s="2" customFormat="1" ht="16.5" customHeight="1">
      <c r="A216" s="33"/>
      <c r="B216" s="34"/>
      <c r="C216" s="182" t="s">
        <v>316</v>
      </c>
      <c r="D216" s="182" t="s">
        <v>127</v>
      </c>
      <c r="E216" s="183" t="s">
        <v>317</v>
      </c>
      <c r="F216" s="184" t="s">
        <v>318</v>
      </c>
      <c r="G216" s="185" t="s">
        <v>314</v>
      </c>
      <c r="H216" s="186">
        <v>1</v>
      </c>
      <c r="I216" s="187"/>
      <c r="J216" s="188">
        <f>ROUND(I216*H216,2)</f>
        <v>0</v>
      </c>
      <c r="K216" s="189"/>
      <c r="L216" s="38"/>
      <c r="M216" s="190" t="s">
        <v>1</v>
      </c>
      <c r="N216" s="191" t="s">
        <v>38</v>
      </c>
      <c r="O216" s="70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4" t="s">
        <v>162</v>
      </c>
      <c r="AT216" s="194" t="s">
        <v>127</v>
      </c>
      <c r="AU216" s="194" t="s">
        <v>83</v>
      </c>
      <c r="AY216" s="16" t="s">
        <v>124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16" t="s">
        <v>81</v>
      </c>
      <c r="BK216" s="195">
        <f>ROUND(I216*H216,2)</f>
        <v>0</v>
      </c>
      <c r="BL216" s="16" t="s">
        <v>162</v>
      </c>
      <c r="BM216" s="194" t="s">
        <v>319</v>
      </c>
    </row>
    <row r="217" spans="1:47" s="2" customFormat="1" ht="12">
      <c r="A217" s="33"/>
      <c r="B217" s="34"/>
      <c r="C217" s="35"/>
      <c r="D217" s="196" t="s">
        <v>133</v>
      </c>
      <c r="E217" s="35"/>
      <c r="F217" s="197" t="s">
        <v>320</v>
      </c>
      <c r="G217" s="35"/>
      <c r="H217" s="35"/>
      <c r="I217" s="198"/>
      <c r="J217" s="35"/>
      <c r="K217" s="35"/>
      <c r="L217" s="38"/>
      <c r="M217" s="199"/>
      <c r="N217" s="200"/>
      <c r="O217" s="70"/>
      <c r="P217" s="70"/>
      <c r="Q217" s="70"/>
      <c r="R217" s="70"/>
      <c r="S217" s="70"/>
      <c r="T217" s="71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6" t="s">
        <v>133</v>
      </c>
      <c r="AU217" s="16" t="s">
        <v>83</v>
      </c>
    </row>
    <row r="218" spans="1:65" s="2" customFormat="1" ht="16.5" customHeight="1">
      <c r="A218" s="33"/>
      <c r="B218" s="34"/>
      <c r="C218" s="182" t="s">
        <v>321</v>
      </c>
      <c r="D218" s="182" t="s">
        <v>127</v>
      </c>
      <c r="E218" s="183" t="s">
        <v>322</v>
      </c>
      <c r="F218" s="184" t="s">
        <v>323</v>
      </c>
      <c r="G218" s="185" t="s">
        <v>314</v>
      </c>
      <c r="H218" s="186">
        <v>1</v>
      </c>
      <c r="I218" s="187"/>
      <c r="J218" s="188">
        <f>ROUND(I218*H218,2)</f>
        <v>0</v>
      </c>
      <c r="K218" s="189"/>
      <c r="L218" s="38"/>
      <c r="M218" s="190" t="s">
        <v>1</v>
      </c>
      <c r="N218" s="191" t="s">
        <v>38</v>
      </c>
      <c r="O218" s="70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4" t="s">
        <v>162</v>
      </c>
      <c r="AT218" s="194" t="s">
        <v>127</v>
      </c>
      <c r="AU218" s="194" t="s">
        <v>83</v>
      </c>
      <c r="AY218" s="16" t="s">
        <v>124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6" t="s">
        <v>81</v>
      </c>
      <c r="BK218" s="195">
        <f>ROUND(I218*H218,2)</f>
        <v>0</v>
      </c>
      <c r="BL218" s="16" t="s">
        <v>162</v>
      </c>
      <c r="BM218" s="194" t="s">
        <v>324</v>
      </c>
    </row>
    <row r="219" spans="1:47" s="2" customFormat="1" ht="12">
      <c r="A219" s="33"/>
      <c r="B219" s="34"/>
      <c r="C219" s="35"/>
      <c r="D219" s="196" t="s">
        <v>133</v>
      </c>
      <c r="E219" s="35"/>
      <c r="F219" s="197" t="s">
        <v>323</v>
      </c>
      <c r="G219" s="35"/>
      <c r="H219" s="35"/>
      <c r="I219" s="198"/>
      <c r="J219" s="35"/>
      <c r="K219" s="35"/>
      <c r="L219" s="38"/>
      <c r="M219" s="199"/>
      <c r="N219" s="200"/>
      <c r="O219" s="70"/>
      <c r="P219" s="70"/>
      <c r="Q219" s="70"/>
      <c r="R219" s="70"/>
      <c r="S219" s="70"/>
      <c r="T219" s="71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133</v>
      </c>
      <c r="AU219" s="16" t="s">
        <v>83</v>
      </c>
    </row>
    <row r="220" spans="1:65" s="2" customFormat="1" ht="24.2" customHeight="1">
      <c r="A220" s="33"/>
      <c r="B220" s="34"/>
      <c r="C220" s="182" t="s">
        <v>325</v>
      </c>
      <c r="D220" s="182" t="s">
        <v>127</v>
      </c>
      <c r="E220" s="183" t="s">
        <v>326</v>
      </c>
      <c r="F220" s="184" t="s">
        <v>327</v>
      </c>
      <c r="G220" s="185" t="s">
        <v>161</v>
      </c>
      <c r="H220" s="186">
        <v>1</v>
      </c>
      <c r="I220" s="187"/>
      <c r="J220" s="188">
        <f>ROUND(I220*H220,2)</f>
        <v>0</v>
      </c>
      <c r="K220" s="189"/>
      <c r="L220" s="38"/>
      <c r="M220" s="190" t="s">
        <v>1</v>
      </c>
      <c r="N220" s="191" t="s">
        <v>38</v>
      </c>
      <c r="O220" s="70"/>
      <c r="P220" s="192">
        <f>O220*H220</f>
        <v>0</v>
      </c>
      <c r="Q220" s="192">
        <v>0</v>
      </c>
      <c r="R220" s="192">
        <f>Q220*H220</f>
        <v>0</v>
      </c>
      <c r="S220" s="192">
        <v>0</v>
      </c>
      <c r="T220" s="193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4" t="s">
        <v>162</v>
      </c>
      <c r="AT220" s="194" t="s">
        <v>127</v>
      </c>
      <c r="AU220" s="194" t="s">
        <v>83</v>
      </c>
      <c r="AY220" s="16" t="s">
        <v>124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16" t="s">
        <v>81</v>
      </c>
      <c r="BK220" s="195">
        <f>ROUND(I220*H220,2)</f>
        <v>0</v>
      </c>
      <c r="BL220" s="16" t="s">
        <v>162</v>
      </c>
      <c r="BM220" s="194" t="s">
        <v>328</v>
      </c>
    </row>
    <row r="221" spans="1:47" s="2" customFormat="1" ht="12">
      <c r="A221" s="33"/>
      <c r="B221" s="34"/>
      <c r="C221" s="35"/>
      <c r="D221" s="196" t="s">
        <v>133</v>
      </c>
      <c r="E221" s="35"/>
      <c r="F221" s="197" t="s">
        <v>329</v>
      </c>
      <c r="G221" s="35"/>
      <c r="H221" s="35"/>
      <c r="I221" s="198"/>
      <c r="J221" s="35"/>
      <c r="K221" s="35"/>
      <c r="L221" s="38"/>
      <c r="M221" s="199"/>
      <c r="N221" s="200"/>
      <c r="O221" s="70"/>
      <c r="P221" s="70"/>
      <c r="Q221" s="70"/>
      <c r="R221" s="70"/>
      <c r="S221" s="70"/>
      <c r="T221" s="71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133</v>
      </c>
      <c r="AU221" s="16" t="s">
        <v>83</v>
      </c>
    </row>
    <row r="222" spans="1:65" s="2" customFormat="1" ht="24.2" customHeight="1">
      <c r="A222" s="33"/>
      <c r="B222" s="34"/>
      <c r="C222" s="182" t="s">
        <v>330</v>
      </c>
      <c r="D222" s="182" t="s">
        <v>127</v>
      </c>
      <c r="E222" s="183" t="s">
        <v>331</v>
      </c>
      <c r="F222" s="184" t="s">
        <v>332</v>
      </c>
      <c r="G222" s="185" t="s">
        <v>147</v>
      </c>
      <c r="H222" s="186">
        <v>0.01</v>
      </c>
      <c r="I222" s="187"/>
      <c r="J222" s="188">
        <f>ROUND(I222*H222,2)</f>
        <v>0</v>
      </c>
      <c r="K222" s="189"/>
      <c r="L222" s="38"/>
      <c r="M222" s="190" t="s">
        <v>1</v>
      </c>
      <c r="N222" s="191" t="s">
        <v>38</v>
      </c>
      <c r="O222" s="70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4" t="s">
        <v>162</v>
      </c>
      <c r="AT222" s="194" t="s">
        <v>127</v>
      </c>
      <c r="AU222" s="194" t="s">
        <v>83</v>
      </c>
      <c r="AY222" s="16" t="s">
        <v>124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16" t="s">
        <v>81</v>
      </c>
      <c r="BK222" s="195">
        <f>ROUND(I222*H222,2)</f>
        <v>0</v>
      </c>
      <c r="BL222" s="16" t="s">
        <v>162</v>
      </c>
      <c r="BM222" s="194" t="s">
        <v>333</v>
      </c>
    </row>
    <row r="223" spans="1:47" s="2" customFormat="1" ht="29.25">
      <c r="A223" s="33"/>
      <c r="B223" s="34"/>
      <c r="C223" s="35"/>
      <c r="D223" s="196" t="s">
        <v>133</v>
      </c>
      <c r="E223" s="35"/>
      <c r="F223" s="197" t="s">
        <v>334</v>
      </c>
      <c r="G223" s="35"/>
      <c r="H223" s="35"/>
      <c r="I223" s="198"/>
      <c r="J223" s="35"/>
      <c r="K223" s="35"/>
      <c r="L223" s="38"/>
      <c r="M223" s="199"/>
      <c r="N223" s="200"/>
      <c r="O223" s="70"/>
      <c r="P223" s="70"/>
      <c r="Q223" s="70"/>
      <c r="R223" s="70"/>
      <c r="S223" s="70"/>
      <c r="T223" s="71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6" t="s">
        <v>133</v>
      </c>
      <c r="AU223" s="16" t="s">
        <v>83</v>
      </c>
    </row>
    <row r="224" spans="1:65" s="2" customFormat="1" ht="24.2" customHeight="1">
      <c r="A224" s="33"/>
      <c r="B224" s="34"/>
      <c r="C224" s="182" t="s">
        <v>335</v>
      </c>
      <c r="D224" s="182" t="s">
        <v>127</v>
      </c>
      <c r="E224" s="183" t="s">
        <v>336</v>
      </c>
      <c r="F224" s="184" t="s">
        <v>337</v>
      </c>
      <c r="G224" s="185" t="s">
        <v>147</v>
      </c>
      <c r="H224" s="186">
        <v>0.01</v>
      </c>
      <c r="I224" s="187"/>
      <c r="J224" s="188">
        <f>ROUND(I224*H224,2)</f>
        <v>0</v>
      </c>
      <c r="K224" s="189"/>
      <c r="L224" s="38"/>
      <c r="M224" s="190" t="s">
        <v>1</v>
      </c>
      <c r="N224" s="191" t="s">
        <v>38</v>
      </c>
      <c r="O224" s="70"/>
      <c r="P224" s="192">
        <f>O224*H224</f>
        <v>0</v>
      </c>
      <c r="Q224" s="192">
        <v>0</v>
      </c>
      <c r="R224" s="192">
        <f>Q224*H224</f>
        <v>0</v>
      </c>
      <c r="S224" s="192">
        <v>0</v>
      </c>
      <c r="T224" s="193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4" t="s">
        <v>162</v>
      </c>
      <c r="AT224" s="194" t="s">
        <v>127</v>
      </c>
      <c r="AU224" s="194" t="s">
        <v>83</v>
      </c>
      <c r="AY224" s="16" t="s">
        <v>124</v>
      </c>
      <c r="BE224" s="195">
        <f>IF(N224="základní",J224,0)</f>
        <v>0</v>
      </c>
      <c r="BF224" s="195">
        <f>IF(N224="snížená",J224,0)</f>
        <v>0</v>
      </c>
      <c r="BG224" s="195">
        <f>IF(N224="zákl. přenesená",J224,0)</f>
        <v>0</v>
      </c>
      <c r="BH224" s="195">
        <f>IF(N224="sníž. přenesená",J224,0)</f>
        <v>0</v>
      </c>
      <c r="BI224" s="195">
        <f>IF(N224="nulová",J224,0)</f>
        <v>0</v>
      </c>
      <c r="BJ224" s="16" t="s">
        <v>81</v>
      </c>
      <c r="BK224" s="195">
        <f>ROUND(I224*H224,2)</f>
        <v>0</v>
      </c>
      <c r="BL224" s="16" t="s">
        <v>162</v>
      </c>
      <c r="BM224" s="194" t="s">
        <v>338</v>
      </c>
    </row>
    <row r="225" spans="1:47" s="2" customFormat="1" ht="39">
      <c r="A225" s="33"/>
      <c r="B225" s="34"/>
      <c r="C225" s="35"/>
      <c r="D225" s="196" t="s">
        <v>133</v>
      </c>
      <c r="E225" s="35"/>
      <c r="F225" s="197" t="s">
        <v>339</v>
      </c>
      <c r="G225" s="35"/>
      <c r="H225" s="35"/>
      <c r="I225" s="198"/>
      <c r="J225" s="35"/>
      <c r="K225" s="35"/>
      <c r="L225" s="38"/>
      <c r="M225" s="199"/>
      <c r="N225" s="200"/>
      <c r="O225" s="70"/>
      <c r="P225" s="70"/>
      <c r="Q225" s="70"/>
      <c r="R225" s="70"/>
      <c r="S225" s="70"/>
      <c r="T225" s="71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6" t="s">
        <v>133</v>
      </c>
      <c r="AU225" s="16" t="s">
        <v>83</v>
      </c>
    </row>
    <row r="226" spans="2:63" s="12" customFormat="1" ht="25.9" customHeight="1">
      <c r="B226" s="166"/>
      <c r="C226" s="167"/>
      <c r="D226" s="168" t="s">
        <v>72</v>
      </c>
      <c r="E226" s="169" t="s">
        <v>340</v>
      </c>
      <c r="F226" s="169" t="s">
        <v>341</v>
      </c>
      <c r="G226" s="167"/>
      <c r="H226" s="167"/>
      <c r="I226" s="170"/>
      <c r="J226" s="171">
        <f>BK226</f>
        <v>0</v>
      </c>
      <c r="K226" s="167"/>
      <c r="L226" s="172"/>
      <c r="M226" s="173"/>
      <c r="N226" s="174"/>
      <c r="O226" s="174"/>
      <c r="P226" s="175">
        <f>SUM(P227:P241)</f>
        <v>0</v>
      </c>
      <c r="Q226" s="174"/>
      <c r="R226" s="175">
        <f>SUM(R227:R241)</f>
        <v>0</v>
      </c>
      <c r="S226" s="174"/>
      <c r="T226" s="176">
        <f>SUM(T227:T241)</f>
        <v>0</v>
      </c>
      <c r="AR226" s="177" t="s">
        <v>131</v>
      </c>
      <c r="AT226" s="178" t="s">
        <v>72</v>
      </c>
      <c r="AU226" s="178" t="s">
        <v>73</v>
      </c>
      <c r="AY226" s="177" t="s">
        <v>124</v>
      </c>
      <c r="BK226" s="179">
        <f>SUM(BK227:BK241)</f>
        <v>0</v>
      </c>
    </row>
    <row r="227" spans="1:65" s="2" customFormat="1" ht="21.75" customHeight="1">
      <c r="A227" s="33"/>
      <c r="B227" s="34"/>
      <c r="C227" s="182" t="s">
        <v>342</v>
      </c>
      <c r="D227" s="182" t="s">
        <v>127</v>
      </c>
      <c r="E227" s="183" t="s">
        <v>343</v>
      </c>
      <c r="F227" s="184" t="s">
        <v>344</v>
      </c>
      <c r="G227" s="185" t="s">
        <v>345</v>
      </c>
      <c r="H227" s="186">
        <v>9</v>
      </c>
      <c r="I227" s="187"/>
      <c r="J227" s="188">
        <f>ROUND(I227*H227,2)</f>
        <v>0</v>
      </c>
      <c r="K227" s="189"/>
      <c r="L227" s="38"/>
      <c r="M227" s="190" t="s">
        <v>1</v>
      </c>
      <c r="N227" s="191" t="s">
        <v>38</v>
      </c>
      <c r="O227" s="70"/>
      <c r="P227" s="192">
        <f>O227*H227</f>
        <v>0</v>
      </c>
      <c r="Q227" s="192">
        <v>0</v>
      </c>
      <c r="R227" s="192">
        <f>Q227*H227</f>
        <v>0</v>
      </c>
      <c r="S227" s="192">
        <v>0</v>
      </c>
      <c r="T227" s="193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4" t="s">
        <v>346</v>
      </c>
      <c r="AT227" s="194" t="s">
        <v>127</v>
      </c>
      <c r="AU227" s="194" t="s">
        <v>81</v>
      </c>
      <c r="AY227" s="16" t="s">
        <v>124</v>
      </c>
      <c r="BE227" s="195">
        <f>IF(N227="základní",J227,0)</f>
        <v>0</v>
      </c>
      <c r="BF227" s="195">
        <f>IF(N227="snížená",J227,0)</f>
        <v>0</v>
      </c>
      <c r="BG227" s="195">
        <f>IF(N227="zákl. přenesená",J227,0)</f>
        <v>0</v>
      </c>
      <c r="BH227" s="195">
        <f>IF(N227="sníž. přenesená",J227,0)</f>
        <v>0</v>
      </c>
      <c r="BI227" s="195">
        <f>IF(N227="nulová",J227,0)</f>
        <v>0</v>
      </c>
      <c r="BJ227" s="16" t="s">
        <v>81</v>
      </c>
      <c r="BK227" s="195">
        <f>ROUND(I227*H227,2)</f>
        <v>0</v>
      </c>
      <c r="BL227" s="16" t="s">
        <v>346</v>
      </c>
      <c r="BM227" s="194" t="s">
        <v>347</v>
      </c>
    </row>
    <row r="228" spans="1:47" s="2" customFormat="1" ht="19.5">
      <c r="A228" s="33"/>
      <c r="B228" s="34"/>
      <c r="C228" s="35"/>
      <c r="D228" s="196" t="s">
        <v>133</v>
      </c>
      <c r="E228" s="35"/>
      <c r="F228" s="197" t="s">
        <v>348</v>
      </c>
      <c r="G228" s="35"/>
      <c r="H228" s="35"/>
      <c r="I228" s="198"/>
      <c r="J228" s="35"/>
      <c r="K228" s="35"/>
      <c r="L228" s="38"/>
      <c r="M228" s="199"/>
      <c r="N228" s="200"/>
      <c r="O228" s="70"/>
      <c r="P228" s="70"/>
      <c r="Q228" s="70"/>
      <c r="R228" s="70"/>
      <c r="S228" s="70"/>
      <c r="T228" s="71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133</v>
      </c>
      <c r="AU228" s="16" t="s">
        <v>81</v>
      </c>
    </row>
    <row r="229" spans="2:51" s="13" customFormat="1" ht="12">
      <c r="B229" s="201"/>
      <c r="C229" s="202"/>
      <c r="D229" s="196" t="s">
        <v>135</v>
      </c>
      <c r="E229" s="203" t="s">
        <v>1</v>
      </c>
      <c r="F229" s="204" t="s">
        <v>349</v>
      </c>
      <c r="G229" s="202"/>
      <c r="H229" s="203" t="s">
        <v>1</v>
      </c>
      <c r="I229" s="205"/>
      <c r="J229" s="202"/>
      <c r="K229" s="202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135</v>
      </c>
      <c r="AU229" s="210" t="s">
        <v>81</v>
      </c>
      <c r="AV229" s="13" t="s">
        <v>81</v>
      </c>
      <c r="AW229" s="13" t="s">
        <v>31</v>
      </c>
      <c r="AX229" s="13" t="s">
        <v>73</v>
      </c>
      <c r="AY229" s="210" t="s">
        <v>124</v>
      </c>
    </row>
    <row r="230" spans="2:51" s="13" customFormat="1" ht="12">
      <c r="B230" s="201"/>
      <c r="C230" s="202"/>
      <c r="D230" s="196" t="s">
        <v>135</v>
      </c>
      <c r="E230" s="203" t="s">
        <v>1</v>
      </c>
      <c r="F230" s="204" t="s">
        <v>350</v>
      </c>
      <c r="G230" s="202"/>
      <c r="H230" s="203" t="s">
        <v>1</v>
      </c>
      <c r="I230" s="205"/>
      <c r="J230" s="202"/>
      <c r="K230" s="202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135</v>
      </c>
      <c r="AU230" s="210" t="s">
        <v>81</v>
      </c>
      <c r="AV230" s="13" t="s">
        <v>81</v>
      </c>
      <c r="AW230" s="13" t="s">
        <v>31</v>
      </c>
      <c r="AX230" s="13" t="s">
        <v>73</v>
      </c>
      <c r="AY230" s="210" t="s">
        <v>124</v>
      </c>
    </row>
    <row r="231" spans="2:51" s="14" customFormat="1" ht="12">
      <c r="B231" s="211"/>
      <c r="C231" s="212"/>
      <c r="D231" s="196" t="s">
        <v>135</v>
      </c>
      <c r="E231" s="213" t="s">
        <v>1</v>
      </c>
      <c r="F231" s="214" t="s">
        <v>351</v>
      </c>
      <c r="G231" s="212"/>
      <c r="H231" s="215">
        <v>9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135</v>
      </c>
      <c r="AU231" s="221" t="s">
        <v>81</v>
      </c>
      <c r="AV231" s="14" t="s">
        <v>83</v>
      </c>
      <c r="AW231" s="14" t="s">
        <v>31</v>
      </c>
      <c r="AX231" s="14" t="s">
        <v>81</v>
      </c>
      <c r="AY231" s="221" t="s">
        <v>124</v>
      </c>
    </row>
    <row r="232" spans="1:65" s="2" customFormat="1" ht="16.5" customHeight="1">
      <c r="A232" s="33"/>
      <c r="B232" s="34"/>
      <c r="C232" s="182" t="s">
        <v>352</v>
      </c>
      <c r="D232" s="182" t="s">
        <v>127</v>
      </c>
      <c r="E232" s="183" t="s">
        <v>353</v>
      </c>
      <c r="F232" s="184" t="s">
        <v>354</v>
      </c>
      <c r="G232" s="185" t="s">
        <v>345</v>
      </c>
      <c r="H232" s="186">
        <v>4</v>
      </c>
      <c r="I232" s="187"/>
      <c r="J232" s="188">
        <f>ROUND(I232*H232,2)</f>
        <v>0</v>
      </c>
      <c r="K232" s="189"/>
      <c r="L232" s="38"/>
      <c r="M232" s="190" t="s">
        <v>1</v>
      </c>
      <c r="N232" s="191" t="s">
        <v>38</v>
      </c>
      <c r="O232" s="70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4" t="s">
        <v>346</v>
      </c>
      <c r="AT232" s="194" t="s">
        <v>127</v>
      </c>
      <c r="AU232" s="194" t="s">
        <v>81</v>
      </c>
      <c r="AY232" s="16" t="s">
        <v>124</v>
      </c>
      <c r="BE232" s="195">
        <f>IF(N232="základní",J232,0)</f>
        <v>0</v>
      </c>
      <c r="BF232" s="195">
        <f>IF(N232="snížená",J232,0)</f>
        <v>0</v>
      </c>
      <c r="BG232" s="195">
        <f>IF(N232="zákl. přenesená",J232,0)</f>
        <v>0</v>
      </c>
      <c r="BH232" s="195">
        <f>IF(N232="sníž. přenesená",J232,0)</f>
        <v>0</v>
      </c>
      <c r="BI232" s="195">
        <f>IF(N232="nulová",J232,0)</f>
        <v>0</v>
      </c>
      <c r="BJ232" s="16" t="s">
        <v>81</v>
      </c>
      <c r="BK232" s="195">
        <f>ROUND(I232*H232,2)</f>
        <v>0</v>
      </c>
      <c r="BL232" s="16" t="s">
        <v>346</v>
      </c>
      <c r="BM232" s="194" t="s">
        <v>355</v>
      </c>
    </row>
    <row r="233" spans="1:47" s="2" customFormat="1" ht="19.5">
      <c r="A233" s="33"/>
      <c r="B233" s="34"/>
      <c r="C233" s="35"/>
      <c r="D233" s="196" t="s">
        <v>133</v>
      </c>
      <c r="E233" s="35"/>
      <c r="F233" s="197" t="s">
        <v>356</v>
      </c>
      <c r="G233" s="35"/>
      <c r="H233" s="35"/>
      <c r="I233" s="198"/>
      <c r="J233" s="35"/>
      <c r="K233" s="35"/>
      <c r="L233" s="38"/>
      <c r="M233" s="199"/>
      <c r="N233" s="200"/>
      <c r="O233" s="70"/>
      <c r="P233" s="70"/>
      <c r="Q233" s="70"/>
      <c r="R233" s="70"/>
      <c r="S233" s="70"/>
      <c r="T233" s="71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6" t="s">
        <v>133</v>
      </c>
      <c r="AU233" s="16" t="s">
        <v>81</v>
      </c>
    </row>
    <row r="234" spans="2:51" s="13" customFormat="1" ht="12">
      <c r="B234" s="201"/>
      <c r="C234" s="202"/>
      <c r="D234" s="196" t="s">
        <v>135</v>
      </c>
      <c r="E234" s="203" t="s">
        <v>1</v>
      </c>
      <c r="F234" s="204" t="s">
        <v>357</v>
      </c>
      <c r="G234" s="202"/>
      <c r="H234" s="203" t="s">
        <v>1</v>
      </c>
      <c r="I234" s="205"/>
      <c r="J234" s="202"/>
      <c r="K234" s="202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135</v>
      </c>
      <c r="AU234" s="210" t="s">
        <v>81</v>
      </c>
      <c r="AV234" s="13" t="s">
        <v>81</v>
      </c>
      <c r="AW234" s="13" t="s">
        <v>31</v>
      </c>
      <c r="AX234" s="13" t="s">
        <v>73</v>
      </c>
      <c r="AY234" s="210" t="s">
        <v>124</v>
      </c>
    </row>
    <row r="235" spans="2:51" s="14" customFormat="1" ht="12">
      <c r="B235" s="211"/>
      <c r="C235" s="212"/>
      <c r="D235" s="196" t="s">
        <v>135</v>
      </c>
      <c r="E235" s="213" t="s">
        <v>1</v>
      </c>
      <c r="F235" s="214" t="s">
        <v>131</v>
      </c>
      <c r="G235" s="212"/>
      <c r="H235" s="215">
        <v>4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135</v>
      </c>
      <c r="AU235" s="221" t="s">
        <v>81</v>
      </c>
      <c r="AV235" s="14" t="s">
        <v>83</v>
      </c>
      <c r="AW235" s="14" t="s">
        <v>31</v>
      </c>
      <c r="AX235" s="14" t="s">
        <v>81</v>
      </c>
      <c r="AY235" s="221" t="s">
        <v>124</v>
      </c>
    </row>
    <row r="236" spans="1:65" s="2" customFormat="1" ht="16.5" customHeight="1">
      <c r="A236" s="33"/>
      <c r="B236" s="34"/>
      <c r="C236" s="182" t="s">
        <v>358</v>
      </c>
      <c r="D236" s="182" t="s">
        <v>127</v>
      </c>
      <c r="E236" s="183" t="s">
        <v>359</v>
      </c>
      <c r="F236" s="184" t="s">
        <v>360</v>
      </c>
      <c r="G236" s="185" t="s">
        <v>361</v>
      </c>
      <c r="H236" s="186">
        <v>7</v>
      </c>
      <c r="I236" s="187"/>
      <c r="J236" s="188">
        <f>ROUND(I236*H236,2)</f>
        <v>0</v>
      </c>
      <c r="K236" s="189"/>
      <c r="L236" s="38"/>
      <c r="M236" s="190" t="s">
        <v>1</v>
      </c>
      <c r="N236" s="191" t="s">
        <v>38</v>
      </c>
      <c r="O236" s="70"/>
      <c r="P236" s="192">
        <f>O236*H236</f>
        <v>0</v>
      </c>
      <c r="Q236" s="192">
        <v>0</v>
      </c>
      <c r="R236" s="192">
        <f>Q236*H236</f>
        <v>0</v>
      </c>
      <c r="S236" s="192">
        <v>0</v>
      </c>
      <c r="T236" s="193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4" t="s">
        <v>346</v>
      </c>
      <c r="AT236" s="194" t="s">
        <v>127</v>
      </c>
      <c r="AU236" s="194" t="s">
        <v>81</v>
      </c>
      <c r="AY236" s="16" t="s">
        <v>124</v>
      </c>
      <c r="BE236" s="195">
        <f>IF(N236="základní",J236,0)</f>
        <v>0</v>
      </c>
      <c r="BF236" s="195">
        <f>IF(N236="snížená",J236,0)</f>
        <v>0</v>
      </c>
      <c r="BG236" s="195">
        <f>IF(N236="zákl. přenesená",J236,0)</f>
        <v>0</v>
      </c>
      <c r="BH236" s="195">
        <f>IF(N236="sníž. přenesená",J236,0)</f>
        <v>0</v>
      </c>
      <c r="BI236" s="195">
        <f>IF(N236="nulová",J236,0)</f>
        <v>0</v>
      </c>
      <c r="BJ236" s="16" t="s">
        <v>81</v>
      </c>
      <c r="BK236" s="195">
        <f>ROUND(I236*H236,2)</f>
        <v>0</v>
      </c>
      <c r="BL236" s="16" t="s">
        <v>346</v>
      </c>
      <c r="BM236" s="194" t="s">
        <v>362</v>
      </c>
    </row>
    <row r="237" spans="1:65" s="2" customFormat="1" ht="24.2" customHeight="1">
      <c r="A237" s="33"/>
      <c r="B237" s="34"/>
      <c r="C237" s="182" t="s">
        <v>363</v>
      </c>
      <c r="D237" s="182" t="s">
        <v>127</v>
      </c>
      <c r="E237" s="183" t="s">
        <v>364</v>
      </c>
      <c r="F237" s="184" t="s">
        <v>365</v>
      </c>
      <c r="G237" s="185" t="s">
        <v>361</v>
      </c>
      <c r="H237" s="186">
        <v>3</v>
      </c>
      <c r="I237" s="187"/>
      <c r="J237" s="188">
        <f>ROUND(I237*H237,2)</f>
        <v>0</v>
      </c>
      <c r="K237" s="189"/>
      <c r="L237" s="38"/>
      <c r="M237" s="190" t="s">
        <v>1</v>
      </c>
      <c r="N237" s="191" t="s">
        <v>38</v>
      </c>
      <c r="O237" s="70"/>
      <c r="P237" s="192">
        <f>O237*H237</f>
        <v>0</v>
      </c>
      <c r="Q237" s="192">
        <v>0</v>
      </c>
      <c r="R237" s="192">
        <f>Q237*H237</f>
        <v>0</v>
      </c>
      <c r="S237" s="192">
        <v>0</v>
      </c>
      <c r="T237" s="193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4" t="s">
        <v>131</v>
      </c>
      <c r="AT237" s="194" t="s">
        <v>127</v>
      </c>
      <c r="AU237" s="194" t="s">
        <v>81</v>
      </c>
      <c r="AY237" s="16" t="s">
        <v>124</v>
      </c>
      <c r="BE237" s="195">
        <f>IF(N237="základní",J237,0)</f>
        <v>0</v>
      </c>
      <c r="BF237" s="195">
        <f>IF(N237="snížená",J237,0)</f>
        <v>0</v>
      </c>
      <c r="BG237" s="195">
        <f>IF(N237="zákl. přenesená",J237,0)</f>
        <v>0</v>
      </c>
      <c r="BH237" s="195">
        <f>IF(N237="sníž. přenesená",J237,0)</f>
        <v>0</v>
      </c>
      <c r="BI237" s="195">
        <f>IF(N237="nulová",J237,0)</f>
        <v>0</v>
      </c>
      <c r="BJ237" s="16" t="s">
        <v>81</v>
      </c>
      <c r="BK237" s="195">
        <f>ROUND(I237*H237,2)</f>
        <v>0</v>
      </c>
      <c r="BL237" s="16" t="s">
        <v>131</v>
      </c>
      <c r="BM237" s="194" t="s">
        <v>366</v>
      </c>
    </row>
    <row r="238" spans="1:65" s="2" customFormat="1" ht="16.5" customHeight="1">
      <c r="A238" s="33"/>
      <c r="B238" s="34"/>
      <c r="C238" s="182" t="s">
        <v>367</v>
      </c>
      <c r="D238" s="182" t="s">
        <v>127</v>
      </c>
      <c r="E238" s="183" t="s">
        <v>368</v>
      </c>
      <c r="F238" s="184" t="s">
        <v>369</v>
      </c>
      <c r="G238" s="185" t="s">
        <v>314</v>
      </c>
      <c r="H238" s="186">
        <v>1</v>
      </c>
      <c r="I238" s="187"/>
      <c r="J238" s="188">
        <f>ROUND(I238*H238,2)</f>
        <v>0</v>
      </c>
      <c r="K238" s="189"/>
      <c r="L238" s="38"/>
      <c r="M238" s="190" t="s">
        <v>1</v>
      </c>
      <c r="N238" s="191" t="s">
        <v>38</v>
      </c>
      <c r="O238" s="70"/>
      <c r="P238" s="192">
        <f>O238*H238</f>
        <v>0</v>
      </c>
      <c r="Q238" s="192">
        <v>0</v>
      </c>
      <c r="R238" s="192">
        <f>Q238*H238</f>
        <v>0</v>
      </c>
      <c r="S238" s="192">
        <v>0</v>
      </c>
      <c r="T238" s="193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4" t="s">
        <v>162</v>
      </c>
      <c r="AT238" s="194" t="s">
        <v>127</v>
      </c>
      <c r="AU238" s="194" t="s">
        <v>81</v>
      </c>
      <c r="AY238" s="16" t="s">
        <v>124</v>
      </c>
      <c r="BE238" s="195">
        <f>IF(N238="základní",J238,0)</f>
        <v>0</v>
      </c>
      <c r="BF238" s="195">
        <f>IF(N238="snížená",J238,0)</f>
        <v>0</v>
      </c>
      <c r="BG238" s="195">
        <f>IF(N238="zákl. přenesená",J238,0)</f>
        <v>0</v>
      </c>
      <c r="BH238" s="195">
        <f>IF(N238="sníž. přenesená",J238,0)</f>
        <v>0</v>
      </c>
      <c r="BI238" s="195">
        <f>IF(N238="nulová",J238,0)</f>
        <v>0</v>
      </c>
      <c r="BJ238" s="16" t="s">
        <v>81</v>
      </c>
      <c r="BK238" s="195">
        <f>ROUND(I238*H238,2)</f>
        <v>0</v>
      </c>
      <c r="BL238" s="16" t="s">
        <v>162</v>
      </c>
      <c r="BM238" s="194" t="s">
        <v>370</v>
      </c>
    </row>
    <row r="239" spans="1:47" s="2" customFormat="1" ht="12">
      <c r="A239" s="33"/>
      <c r="B239" s="34"/>
      <c r="C239" s="35"/>
      <c r="D239" s="196" t="s">
        <v>133</v>
      </c>
      <c r="E239" s="35"/>
      <c r="F239" s="197" t="s">
        <v>371</v>
      </c>
      <c r="G239" s="35"/>
      <c r="H239" s="35"/>
      <c r="I239" s="198"/>
      <c r="J239" s="35"/>
      <c r="K239" s="35"/>
      <c r="L239" s="38"/>
      <c r="M239" s="199"/>
      <c r="N239" s="200"/>
      <c r="O239" s="70"/>
      <c r="P239" s="70"/>
      <c r="Q239" s="70"/>
      <c r="R239" s="70"/>
      <c r="S239" s="70"/>
      <c r="T239" s="71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133</v>
      </c>
      <c r="AU239" s="16" t="s">
        <v>81</v>
      </c>
    </row>
    <row r="240" spans="1:65" s="2" customFormat="1" ht="21.75" customHeight="1">
      <c r="A240" s="33"/>
      <c r="B240" s="34"/>
      <c r="C240" s="182" t="s">
        <v>372</v>
      </c>
      <c r="D240" s="182" t="s">
        <v>127</v>
      </c>
      <c r="E240" s="183" t="s">
        <v>373</v>
      </c>
      <c r="F240" s="184" t="s">
        <v>374</v>
      </c>
      <c r="G240" s="185" t="s">
        <v>314</v>
      </c>
      <c r="H240" s="186">
        <v>1</v>
      </c>
      <c r="I240" s="187"/>
      <c r="J240" s="188">
        <f>ROUND(I240*H240,2)</f>
        <v>0</v>
      </c>
      <c r="K240" s="189"/>
      <c r="L240" s="38"/>
      <c r="M240" s="190" t="s">
        <v>1</v>
      </c>
      <c r="N240" s="191" t="s">
        <v>38</v>
      </c>
      <c r="O240" s="70"/>
      <c r="P240" s="192">
        <f>O240*H240</f>
        <v>0</v>
      </c>
      <c r="Q240" s="192">
        <v>0</v>
      </c>
      <c r="R240" s="192">
        <f>Q240*H240</f>
        <v>0</v>
      </c>
      <c r="S240" s="192">
        <v>0</v>
      </c>
      <c r="T240" s="193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4" t="s">
        <v>162</v>
      </c>
      <c r="AT240" s="194" t="s">
        <v>127</v>
      </c>
      <c r="AU240" s="194" t="s">
        <v>81</v>
      </c>
      <c r="AY240" s="16" t="s">
        <v>124</v>
      </c>
      <c r="BE240" s="195">
        <f>IF(N240="základní",J240,0)</f>
        <v>0</v>
      </c>
      <c r="BF240" s="195">
        <f>IF(N240="snížená",J240,0)</f>
        <v>0</v>
      </c>
      <c r="BG240" s="195">
        <f>IF(N240="zákl. přenesená",J240,0)</f>
        <v>0</v>
      </c>
      <c r="BH240" s="195">
        <f>IF(N240="sníž. přenesená",J240,0)</f>
        <v>0</v>
      </c>
      <c r="BI240" s="195">
        <f>IF(N240="nulová",J240,0)</f>
        <v>0</v>
      </c>
      <c r="BJ240" s="16" t="s">
        <v>81</v>
      </c>
      <c r="BK240" s="195">
        <f>ROUND(I240*H240,2)</f>
        <v>0</v>
      </c>
      <c r="BL240" s="16" t="s">
        <v>162</v>
      </c>
      <c r="BM240" s="194" t="s">
        <v>375</v>
      </c>
    </row>
    <row r="241" spans="1:47" s="2" customFormat="1" ht="12">
      <c r="A241" s="33"/>
      <c r="B241" s="34"/>
      <c r="C241" s="35"/>
      <c r="D241" s="196" t="s">
        <v>133</v>
      </c>
      <c r="E241" s="35"/>
      <c r="F241" s="197" t="s">
        <v>376</v>
      </c>
      <c r="G241" s="35"/>
      <c r="H241" s="35"/>
      <c r="I241" s="198"/>
      <c r="J241" s="35"/>
      <c r="K241" s="35"/>
      <c r="L241" s="38"/>
      <c r="M241" s="199"/>
      <c r="N241" s="200"/>
      <c r="O241" s="70"/>
      <c r="P241" s="70"/>
      <c r="Q241" s="70"/>
      <c r="R241" s="70"/>
      <c r="S241" s="70"/>
      <c r="T241" s="71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6" t="s">
        <v>133</v>
      </c>
      <c r="AU241" s="16" t="s">
        <v>81</v>
      </c>
    </row>
    <row r="242" spans="2:63" s="12" customFormat="1" ht="25.9" customHeight="1">
      <c r="B242" s="166"/>
      <c r="C242" s="167"/>
      <c r="D242" s="168" t="s">
        <v>72</v>
      </c>
      <c r="E242" s="169" t="s">
        <v>377</v>
      </c>
      <c r="F242" s="169" t="s">
        <v>378</v>
      </c>
      <c r="G242" s="167"/>
      <c r="H242" s="167"/>
      <c r="I242" s="170"/>
      <c r="J242" s="171">
        <f>BK242</f>
        <v>0</v>
      </c>
      <c r="K242" s="167"/>
      <c r="L242" s="172"/>
      <c r="M242" s="173"/>
      <c r="N242" s="174"/>
      <c r="O242" s="174"/>
      <c r="P242" s="175">
        <f>P243+P246+P249+P252+P255+P258</f>
        <v>0</v>
      </c>
      <c r="Q242" s="174"/>
      <c r="R242" s="175">
        <f>R243+R246+R249+R252+R255+R258</f>
        <v>0</v>
      </c>
      <c r="S242" s="174"/>
      <c r="T242" s="176">
        <f>T243+T246+T249+T252+T255+T258</f>
        <v>0</v>
      </c>
      <c r="AR242" s="177" t="s">
        <v>158</v>
      </c>
      <c r="AT242" s="178" t="s">
        <v>72</v>
      </c>
      <c r="AU242" s="178" t="s">
        <v>73</v>
      </c>
      <c r="AY242" s="177" t="s">
        <v>124</v>
      </c>
      <c r="BK242" s="179">
        <f>BK243+BK246+BK249+BK252+BK255+BK258</f>
        <v>0</v>
      </c>
    </row>
    <row r="243" spans="2:63" s="12" customFormat="1" ht="22.9" customHeight="1">
      <c r="B243" s="166"/>
      <c r="C243" s="167"/>
      <c r="D243" s="168" t="s">
        <v>72</v>
      </c>
      <c r="E243" s="180" t="s">
        <v>379</v>
      </c>
      <c r="F243" s="180" t="s">
        <v>380</v>
      </c>
      <c r="G243" s="167"/>
      <c r="H243" s="167"/>
      <c r="I243" s="170"/>
      <c r="J243" s="181">
        <f>BK243</f>
        <v>0</v>
      </c>
      <c r="K243" s="167"/>
      <c r="L243" s="172"/>
      <c r="M243" s="173"/>
      <c r="N243" s="174"/>
      <c r="O243" s="174"/>
      <c r="P243" s="175">
        <f>SUM(P244:P245)</f>
        <v>0</v>
      </c>
      <c r="Q243" s="174"/>
      <c r="R243" s="175">
        <f>SUM(R244:R245)</f>
        <v>0</v>
      </c>
      <c r="S243" s="174"/>
      <c r="T243" s="176">
        <f>SUM(T244:T245)</f>
        <v>0</v>
      </c>
      <c r="AR243" s="177" t="s">
        <v>158</v>
      </c>
      <c r="AT243" s="178" t="s">
        <v>72</v>
      </c>
      <c r="AU243" s="178" t="s">
        <v>81</v>
      </c>
      <c r="AY243" s="177" t="s">
        <v>124</v>
      </c>
      <c r="BK243" s="179">
        <f>SUM(BK244:BK245)</f>
        <v>0</v>
      </c>
    </row>
    <row r="244" spans="1:65" s="2" customFormat="1" ht="16.5" customHeight="1">
      <c r="A244" s="33"/>
      <c r="B244" s="34"/>
      <c r="C244" s="182" t="s">
        <v>381</v>
      </c>
      <c r="D244" s="182" t="s">
        <v>127</v>
      </c>
      <c r="E244" s="183" t="s">
        <v>382</v>
      </c>
      <c r="F244" s="184" t="s">
        <v>383</v>
      </c>
      <c r="G244" s="185" t="s">
        <v>314</v>
      </c>
      <c r="H244" s="186">
        <v>1</v>
      </c>
      <c r="I244" s="187"/>
      <c r="J244" s="188">
        <f>ROUND(I244*H244,2)</f>
        <v>0</v>
      </c>
      <c r="K244" s="189"/>
      <c r="L244" s="38"/>
      <c r="M244" s="190" t="s">
        <v>1</v>
      </c>
      <c r="N244" s="191" t="s">
        <v>38</v>
      </c>
      <c r="O244" s="70"/>
      <c r="P244" s="192">
        <f>O244*H244</f>
        <v>0</v>
      </c>
      <c r="Q244" s="192">
        <v>0</v>
      </c>
      <c r="R244" s="192">
        <f>Q244*H244</f>
        <v>0</v>
      </c>
      <c r="S244" s="192">
        <v>0</v>
      </c>
      <c r="T244" s="193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4" t="s">
        <v>384</v>
      </c>
      <c r="AT244" s="194" t="s">
        <v>127</v>
      </c>
      <c r="AU244" s="194" t="s">
        <v>83</v>
      </c>
      <c r="AY244" s="16" t="s">
        <v>124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6" t="s">
        <v>81</v>
      </c>
      <c r="BK244" s="195">
        <f>ROUND(I244*H244,2)</f>
        <v>0</v>
      </c>
      <c r="BL244" s="16" t="s">
        <v>384</v>
      </c>
      <c r="BM244" s="194" t="s">
        <v>385</v>
      </c>
    </row>
    <row r="245" spans="1:47" s="2" customFormat="1" ht="12">
      <c r="A245" s="33"/>
      <c r="B245" s="34"/>
      <c r="C245" s="35"/>
      <c r="D245" s="196" t="s">
        <v>133</v>
      </c>
      <c r="E245" s="35"/>
      <c r="F245" s="197" t="s">
        <v>386</v>
      </c>
      <c r="G245" s="35"/>
      <c r="H245" s="35"/>
      <c r="I245" s="198"/>
      <c r="J245" s="35"/>
      <c r="K245" s="35"/>
      <c r="L245" s="38"/>
      <c r="M245" s="199"/>
      <c r="N245" s="200"/>
      <c r="O245" s="70"/>
      <c r="P245" s="70"/>
      <c r="Q245" s="70"/>
      <c r="R245" s="70"/>
      <c r="S245" s="70"/>
      <c r="T245" s="71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6" t="s">
        <v>133</v>
      </c>
      <c r="AU245" s="16" t="s">
        <v>83</v>
      </c>
    </row>
    <row r="246" spans="2:63" s="12" customFormat="1" ht="22.9" customHeight="1">
      <c r="B246" s="166"/>
      <c r="C246" s="167"/>
      <c r="D246" s="168" t="s">
        <v>72</v>
      </c>
      <c r="E246" s="180" t="s">
        <v>387</v>
      </c>
      <c r="F246" s="180" t="s">
        <v>388</v>
      </c>
      <c r="G246" s="167"/>
      <c r="H246" s="167"/>
      <c r="I246" s="170"/>
      <c r="J246" s="181">
        <f>BK246</f>
        <v>0</v>
      </c>
      <c r="K246" s="167"/>
      <c r="L246" s="172"/>
      <c r="M246" s="173"/>
      <c r="N246" s="174"/>
      <c r="O246" s="174"/>
      <c r="P246" s="175">
        <f>SUM(P247:P248)</f>
        <v>0</v>
      </c>
      <c r="Q246" s="174"/>
      <c r="R246" s="175">
        <f>SUM(R247:R248)</f>
        <v>0</v>
      </c>
      <c r="S246" s="174"/>
      <c r="T246" s="176">
        <f>SUM(T247:T248)</f>
        <v>0</v>
      </c>
      <c r="AR246" s="177" t="s">
        <v>158</v>
      </c>
      <c r="AT246" s="178" t="s">
        <v>72</v>
      </c>
      <c r="AU246" s="178" t="s">
        <v>81</v>
      </c>
      <c r="AY246" s="177" t="s">
        <v>124</v>
      </c>
      <c r="BK246" s="179">
        <f>SUM(BK247:BK248)</f>
        <v>0</v>
      </c>
    </row>
    <row r="247" spans="1:65" s="2" customFormat="1" ht="16.5" customHeight="1">
      <c r="A247" s="33"/>
      <c r="B247" s="34"/>
      <c r="C247" s="182" t="s">
        <v>389</v>
      </c>
      <c r="D247" s="182" t="s">
        <v>127</v>
      </c>
      <c r="E247" s="183" t="s">
        <v>390</v>
      </c>
      <c r="F247" s="184" t="s">
        <v>388</v>
      </c>
      <c r="G247" s="185" t="s">
        <v>391</v>
      </c>
      <c r="H247" s="237">
        <f>SUM(J134+J147+J226)/100</f>
        <v>0</v>
      </c>
      <c r="I247" s="187"/>
      <c r="J247" s="188">
        <f>ROUND(I247*H247,2)</f>
        <v>0</v>
      </c>
      <c r="K247" s="189"/>
      <c r="L247" s="38"/>
      <c r="M247" s="190" t="s">
        <v>1</v>
      </c>
      <c r="N247" s="191" t="s">
        <v>38</v>
      </c>
      <c r="O247" s="70"/>
      <c r="P247" s="192">
        <f>O247*H247</f>
        <v>0</v>
      </c>
      <c r="Q247" s="192">
        <v>0</v>
      </c>
      <c r="R247" s="192">
        <f>Q247*H247</f>
        <v>0</v>
      </c>
      <c r="S247" s="192">
        <v>0</v>
      </c>
      <c r="T247" s="19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4" t="s">
        <v>384</v>
      </c>
      <c r="AT247" s="194" t="s">
        <v>127</v>
      </c>
      <c r="AU247" s="194" t="s">
        <v>83</v>
      </c>
      <c r="AY247" s="16" t="s">
        <v>124</v>
      </c>
      <c r="BE247" s="195">
        <f>IF(N247="základní",J247,0)</f>
        <v>0</v>
      </c>
      <c r="BF247" s="195">
        <f>IF(N247="snížená",J247,0)</f>
        <v>0</v>
      </c>
      <c r="BG247" s="195">
        <f>IF(N247="zákl. přenesená",J247,0)</f>
        <v>0</v>
      </c>
      <c r="BH247" s="195">
        <f>IF(N247="sníž. přenesená",J247,0)</f>
        <v>0</v>
      </c>
      <c r="BI247" s="195">
        <f>IF(N247="nulová",J247,0)</f>
        <v>0</v>
      </c>
      <c r="BJ247" s="16" t="s">
        <v>81</v>
      </c>
      <c r="BK247" s="195">
        <f>ROUND(I247*H247,2)</f>
        <v>0</v>
      </c>
      <c r="BL247" s="16" t="s">
        <v>384</v>
      </c>
      <c r="BM247" s="194" t="s">
        <v>392</v>
      </c>
    </row>
    <row r="248" spans="1:47" s="2" customFormat="1" ht="12">
      <c r="A248" s="33"/>
      <c r="B248" s="34"/>
      <c r="C248" s="35"/>
      <c r="D248" s="196" t="s">
        <v>133</v>
      </c>
      <c r="E248" s="35"/>
      <c r="F248" s="197" t="s">
        <v>388</v>
      </c>
      <c r="G248" s="35"/>
      <c r="H248" s="238"/>
      <c r="I248" s="198"/>
      <c r="J248" s="35"/>
      <c r="K248" s="35"/>
      <c r="L248" s="38"/>
      <c r="M248" s="199"/>
      <c r="N248" s="200"/>
      <c r="O248" s="70"/>
      <c r="P248" s="70"/>
      <c r="Q248" s="70"/>
      <c r="R248" s="70"/>
      <c r="S248" s="70"/>
      <c r="T248" s="71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6" t="s">
        <v>133</v>
      </c>
      <c r="AU248" s="16" t="s">
        <v>83</v>
      </c>
    </row>
    <row r="249" spans="2:63" s="12" customFormat="1" ht="22.9" customHeight="1">
      <c r="B249" s="166"/>
      <c r="C249" s="167"/>
      <c r="D249" s="168" t="s">
        <v>72</v>
      </c>
      <c r="E249" s="180" t="s">
        <v>393</v>
      </c>
      <c r="F249" s="180" t="s">
        <v>394</v>
      </c>
      <c r="G249" s="167"/>
      <c r="H249" s="239"/>
      <c r="I249" s="170"/>
      <c r="J249" s="181">
        <f>BK249</f>
        <v>0</v>
      </c>
      <c r="K249" s="167"/>
      <c r="L249" s="172"/>
      <c r="M249" s="173"/>
      <c r="N249" s="174"/>
      <c r="O249" s="174"/>
      <c r="P249" s="175">
        <f>SUM(P250:P251)</f>
        <v>0</v>
      </c>
      <c r="Q249" s="174"/>
      <c r="R249" s="175">
        <f>SUM(R250:R251)</f>
        <v>0</v>
      </c>
      <c r="S249" s="174"/>
      <c r="T249" s="176">
        <f>SUM(T250:T251)</f>
        <v>0</v>
      </c>
      <c r="AR249" s="177" t="s">
        <v>158</v>
      </c>
      <c r="AT249" s="178" t="s">
        <v>72</v>
      </c>
      <c r="AU249" s="178" t="s">
        <v>81</v>
      </c>
      <c r="AY249" s="177" t="s">
        <v>124</v>
      </c>
      <c r="BK249" s="179">
        <f>SUM(BK250:BK251)</f>
        <v>0</v>
      </c>
    </row>
    <row r="250" spans="1:65" s="2" customFormat="1" ht="16.5" customHeight="1">
      <c r="A250" s="33"/>
      <c r="B250" s="34"/>
      <c r="C250" s="182" t="s">
        <v>395</v>
      </c>
      <c r="D250" s="182" t="s">
        <v>127</v>
      </c>
      <c r="E250" s="183" t="s">
        <v>396</v>
      </c>
      <c r="F250" s="184" t="s">
        <v>397</v>
      </c>
      <c r="G250" s="185" t="s">
        <v>391</v>
      </c>
      <c r="H250" s="237">
        <f>SUM(J134+J147+J226)/100</f>
        <v>0</v>
      </c>
      <c r="I250" s="187"/>
      <c r="J250" s="188">
        <f>ROUND(I250*H250,2)</f>
        <v>0</v>
      </c>
      <c r="K250" s="189"/>
      <c r="L250" s="38"/>
      <c r="M250" s="190" t="s">
        <v>1</v>
      </c>
      <c r="N250" s="191" t="s">
        <v>38</v>
      </c>
      <c r="O250" s="70"/>
      <c r="P250" s="192">
        <f>O250*H250</f>
        <v>0</v>
      </c>
      <c r="Q250" s="192">
        <v>0</v>
      </c>
      <c r="R250" s="192">
        <f>Q250*H250</f>
        <v>0</v>
      </c>
      <c r="S250" s="192">
        <v>0</v>
      </c>
      <c r="T250" s="193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4" t="s">
        <v>384</v>
      </c>
      <c r="AT250" s="194" t="s">
        <v>127</v>
      </c>
      <c r="AU250" s="194" t="s">
        <v>83</v>
      </c>
      <c r="AY250" s="16" t="s">
        <v>124</v>
      </c>
      <c r="BE250" s="195">
        <f>IF(N250="základní",J250,0)</f>
        <v>0</v>
      </c>
      <c r="BF250" s="195">
        <f>IF(N250="snížená",J250,0)</f>
        <v>0</v>
      </c>
      <c r="BG250" s="195">
        <f>IF(N250="zákl. přenesená",J250,0)</f>
        <v>0</v>
      </c>
      <c r="BH250" s="195">
        <f>IF(N250="sníž. přenesená",J250,0)</f>
        <v>0</v>
      </c>
      <c r="BI250" s="195">
        <f>IF(N250="nulová",J250,0)</f>
        <v>0</v>
      </c>
      <c r="BJ250" s="16" t="s">
        <v>81</v>
      </c>
      <c r="BK250" s="195">
        <f>ROUND(I250*H250,2)</f>
        <v>0</v>
      </c>
      <c r="BL250" s="16" t="s">
        <v>384</v>
      </c>
      <c r="BM250" s="194" t="s">
        <v>398</v>
      </c>
    </row>
    <row r="251" spans="1:47" s="2" customFormat="1" ht="12">
      <c r="A251" s="33"/>
      <c r="B251" s="34"/>
      <c r="C251" s="35"/>
      <c r="D251" s="196" t="s">
        <v>133</v>
      </c>
      <c r="E251" s="35"/>
      <c r="F251" s="197" t="s">
        <v>397</v>
      </c>
      <c r="G251" s="35"/>
      <c r="H251" s="35"/>
      <c r="I251" s="198"/>
      <c r="J251" s="35"/>
      <c r="K251" s="35"/>
      <c r="L251" s="38"/>
      <c r="M251" s="199"/>
      <c r="N251" s="200"/>
      <c r="O251" s="70"/>
      <c r="P251" s="70"/>
      <c r="Q251" s="70"/>
      <c r="R251" s="70"/>
      <c r="S251" s="70"/>
      <c r="T251" s="71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6" t="s">
        <v>133</v>
      </c>
      <c r="AU251" s="16" t="s">
        <v>83</v>
      </c>
    </row>
    <row r="252" spans="2:63" s="12" customFormat="1" ht="22.9" customHeight="1">
      <c r="B252" s="166"/>
      <c r="C252" s="167"/>
      <c r="D252" s="168" t="s">
        <v>72</v>
      </c>
      <c r="E252" s="180" t="s">
        <v>399</v>
      </c>
      <c r="F252" s="180" t="s">
        <v>400</v>
      </c>
      <c r="G252" s="167"/>
      <c r="H252" s="167"/>
      <c r="I252" s="170"/>
      <c r="J252" s="181">
        <f>BK252</f>
        <v>0</v>
      </c>
      <c r="K252" s="167"/>
      <c r="L252" s="172"/>
      <c r="M252" s="173"/>
      <c r="N252" s="174"/>
      <c r="O252" s="174"/>
      <c r="P252" s="175">
        <f>SUM(P253:P254)</f>
        <v>0</v>
      </c>
      <c r="Q252" s="174"/>
      <c r="R252" s="175">
        <f>SUM(R253:R254)</f>
        <v>0</v>
      </c>
      <c r="S252" s="174"/>
      <c r="T252" s="176">
        <f>SUM(T253:T254)</f>
        <v>0</v>
      </c>
      <c r="AR252" s="177" t="s">
        <v>158</v>
      </c>
      <c r="AT252" s="178" t="s">
        <v>72</v>
      </c>
      <c r="AU252" s="178" t="s">
        <v>81</v>
      </c>
      <c r="AY252" s="177" t="s">
        <v>124</v>
      </c>
      <c r="BK252" s="179">
        <f>SUM(BK253:BK254)</f>
        <v>0</v>
      </c>
    </row>
    <row r="253" spans="1:65" s="2" customFormat="1" ht="16.5" customHeight="1">
      <c r="A253" s="33"/>
      <c r="B253" s="34"/>
      <c r="C253" s="182" t="s">
        <v>401</v>
      </c>
      <c r="D253" s="182" t="s">
        <v>127</v>
      </c>
      <c r="E253" s="183" t="s">
        <v>402</v>
      </c>
      <c r="F253" s="184" t="s">
        <v>403</v>
      </c>
      <c r="G253" s="185" t="s">
        <v>314</v>
      </c>
      <c r="H253" s="186">
        <v>1</v>
      </c>
      <c r="I253" s="187"/>
      <c r="J253" s="188">
        <f>ROUND(I253*H253,2)</f>
        <v>0</v>
      </c>
      <c r="K253" s="189"/>
      <c r="L253" s="38"/>
      <c r="M253" s="190" t="s">
        <v>1</v>
      </c>
      <c r="N253" s="191" t="s">
        <v>38</v>
      </c>
      <c r="O253" s="70"/>
      <c r="P253" s="192">
        <f>O253*H253</f>
        <v>0</v>
      </c>
      <c r="Q253" s="192">
        <v>0</v>
      </c>
      <c r="R253" s="192">
        <f>Q253*H253</f>
        <v>0</v>
      </c>
      <c r="S253" s="192">
        <v>0</v>
      </c>
      <c r="T253" s="193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4" t="s">
        <v>384</v>
      </c>
      <c r="AT253" s="194" t="s">
        <v>127</v>
      </c>
      <c r="AU253" s="194" t="s">
        <v>83</v>
      </c>
      <c r="AY253" s="16" t="s">
        <v>124</v>
      </c>
      <c r="BE253" s="195">
        <f>IF(N253="základní",J253,0)</f>
        <v>0</v>
      </c>
      <c r="BF253" s="195">
        <f>IF(N253="snížená",J253,0)</f>
        <v>0</v>
      </c>
      <c r="BG253" s="195">
        <f>IF(N253="zákl. přenesená",J253,0)</f>
        <v>0</v>
      </c>
      <c r="BH253" s="195">
        <f>IF(N253="sníž. přenesená",J253,0)</f>
        <v>0</v>
      </c>
      <c r="BI253" s="195">
        <f>IF(N253="nulová",J253,0)</f>
        <v>0</v>
      </c>
      <c r="BJ253" s="16" t="s">
        <v>81</v>
      </c>
      <c r="BK253" s="195">
        <f>ROUND(I253*H253,2)</f>
        <v>0</v>
      </c>
      <c r="BL253" s="16" t="s">
        <v>384</v>
      </c>
      <c r="BM253" s="194" t="s">
        <v>404</v>
      </c>
    </row>
    <row r="254" spans="1:47" s="2" customFormat="1" ht="12">
      <c r="A254" s="33"/>
      <c r="B254" s="34"/>
      <c r="C254" s="35"/>
      <c r="D254" s="196" t="s">
        <v>133</v>
      </c>
      <c r="E254" s="35"/>
      <c r="F254" s="197" t="s">
        <v>400</v>
      </c>
      <c r="G254" s="35"/>
      <c r="H254" s="35"/>
      <c r="I254" s="198"/>
      <c r="J254" s="35"/>
      <c r="K254" s="35"/>
      <c r="L254" s="38"/>
      <c r="M254" s="199"/>
      <c r="N254" s="200"/>
      <c r="O254" s="70"/>
      <c r="P254" s="70"/>
      <c r="Q254" s="70"/>
      <c r="R254" s="70"/>
      <c r="S254" s="70"/>
      <c r="T254" s="71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133</v>
      </c>
      <c r="AU254" s="16" t="s">
        <v>83</v>
      </c>
    </row>
    <row r="255" spans="2:63" s="12" customFormat="1" ht="22.9" customHeight="1">
      <c r="B255" s="166"/>
      <c r="C255" s="167"/>
      <c r="D255" s="168" t="s">
        <v>72</v>
      </c>
      <c r="E255" s="180" t="s">
        <v>405</v>
      </c>
      <c r="F255" s="180" t="s">
        <v>406</v>
      </c>
      <c r="G255" s="167"/>
      <c r="H255" s="167"/>
      <c r="I255" s="170"/>
      <c r="J255" s="181">
        <f>BK255</f>
        <v>0</v>
      </c>
      <c r="K255" s="167"/>
      <c r="L255" s="172"/>
      <c r="M255" s="173"/>
      <c r="N255" s="174"/>
      <c r="O255" s="174"/>
      <c r="P255" s="175">
        <f>SUM(P256:P257)</f>
        <v>0</v>
      </c>
      <c r="Q255" s="174"/>
      <c r="R255" s="175">
        <f>SUM(R256:R257)</f>
        <v>0</v>
      </c>
      <c r="S255" s="174"/>
      <c r="T255" s="176">
        <f>SUM(T256:T257)</f>
        <v>0</v>
      </c>
      <c r="AR255" s="177" t="s">
        <v>158</v>
      </c>
      <c r="AT255" s="178" t="s">
        <v>72</v>
      </c>
      <c r="AU255" s="178" t="s">
        <v>81</v>
      </c>
      <c r="AY255" s="177" t="s">
        <v>124</v>
      </c>
      <c r="BK255" s="179">
        <f>SUM(BK256:BK257)</f>
        <v>0</v>
      </c>
    </row>
    <row r="256" spans="1:65" s="2" customFormat="1" ht="16.5" customHeight="1">
      <c r="A256" s="33"/>
      <c r="B256" s="34"/>
      <c r="C256" s="182" t="s">
        <v>407</v>
      </c>
      <c r="D256" s="182" t="s">
        <v>127</v>
      </c>
      <c r="E256" s="183" t="s">
        <v>408</v>
      </c>
      <c r="F256" s="184" t="s">
        <v>409</v>
      </c>
      <c r="G256" s="185" t="s">
        <v>314</v>
      </c>
      <c r="H256" s="186">
        <v>1</v>
      </c>
      <c r="I256" s="187"/>
      <c r="J256" s="188">
        <f>ROUND(I256*H256,2)</f>
        <v>0</v>
      </c>
      <c r="K256" s="189"/>
      <c r="L256" s="38"/>
      <c r="M256" s="190" t="s">
        <v>1</v>
      </c>
      <c r="N256" s="191" t="s">
        <v>38</v>
      </c>
      <c r="O256" s="70"/>
      <c r="P256" s="192">
        <f>O256*H256</f>
        <v>0</v>
      </c>
      <c r="Q256" s="192">
        <v>0</v>
      </c>
      <c r="R256" s="192">
        <f>Q256*H256</f>
        <v>0</v>
      </c>
      <c r="S256" s="192">
        <v>0</v>
      </c>
      <c r="T256" s="193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4" t="s">
        <v>384</v>
      </c>
      <c r="AT256" s="194" t="s">
        <v>127</v>
      </c>
      <c r="AU256" s="194" t="s">
        <v>83</v>
      </c>
      <c r="AY256" s="16" t="s">
        <v>124</v>
      </c>
      <c r="BE256" s="195">
        <f>IF(N256="základní",J256,0)</f>
        <v>0</v>
      </c>
      <c r="BF256" s="195">
        <f>IF(N256="snížená",J256,0)</f>
        <v>0</v>
      </c>
      <c r="BG256" s="195">
        <f>IF(N256="zákl. přenesená",J256,0)</f>
        <v>0</v>
      </c>
      <c r="BH256" s="195">
        <f>IF(N256="sníž. přenesená",J256,0)</f>
        <v>0</v>
      </c>
      <c r="BI256" s="195">
        <f>IF(N256="nulová",J256,0)</f>
        <v>0</v>
      </c>
      <c r="BJ256" s="16" t="s">
        <v>81</v>
      </c>
      <c r="BK256" s="195">
        <f>ROUND(I256*H256,2)</f>
        <v>0</v>
      </c>
      <c r="BL256" s="16" t="s">
        <v>384</v>
      </c>
      <c r="BM256" s="194" t="s">
        <v>410</v>
      </c>
    </row>
    <row r="257" spans="1:47" s="2" customFormat="1" ht="12">
      <c r="A257" s="33"/>
      <c r="B257" s="34"/>
      <c r="C257" s="35"/>
      <c r="D257" s="196" t="s">
        <v>133</v>
      </c>
      <c r="E257" s="35"/>
      <c r="F257" s="197" t="s">
        <v>406</v>
      </c>
      <c r="G257" s="35"/>
      <c r="H257" s="35"/>
      <c r="I257" s="198"/>
      <c r="J257" s="35"/>
      <c r="K257" s="35"/>
      <c r="L257" s="38"/>
      <c r="M257" s="199"/>
      <c r="N257" s="200"/>
      <c r="O257" s="70"/>
      <c r="P257" s="70"/>
      <c r="Q257" s="70"/>
      <c r="R257" s="70"/>
      <c r="S257" s="70"/>
      <c r="T257" s="71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6" t="s">
        <v>133</v>
      </c>
      <c r="AU257" s="16" t="s">
        <v>83</v>
      </c>
    </row>
    <row r="258" spans="2:63" s="12" customFormat="1" ht="22.9" customHeight="1">
      <c r="B258" s="166"/>
      <c r="C258" s="167"/>
      <c r="D258" s="168" t="s">
        <v>72</v>
      </c>
      <c r="E258" s="180" t="s">
        <v>411</v>
      </c>
      <c r="F258" s="180" t="s">
        <v>412</v>
      </c>
      <c r="G258" s="167"/>
      <c r="H258" s="167"/>
      <c r="I258" s="170"/>
      <c r="J258" s="181">
        <f>BK258</f>
        <v>0</v>
      </c>
      <c r="K258" s="167"/>
      <c r="L258" s="172"/>
      <c r="M258" s="173"/>
      <c r="N258" s="174"/>
      <c r="O258" s="174"/>
      <c r="P258" s="175">
        <f>SUM(P259:P260)</f>
        <v>0</v>
      </c>
      <c r="Q258" s="174"/>
      <c r="R258" s="175">
        <f>SUM(R259:R260)</f>
        <v>0</v>
      </c>
      <c r="S258" s="174"/>
      <c r="T258" s="176">
        <f>SUM(T259:T260)</f>
        <v>0</v>
      </c>
      <c r="AR258" s="177" t="s">
        <v>158</v>
      </c>
      <c r="AT258" s="178" t="s">
        <v>72</v>
      </c>
      <c r="AU258" s="178" t="s">
        <v>81</v>
      </c>
      <c r="AY258" s="177" t="s">
        <v>124</v>
      </c>
      <c r="BK258" s="179">
        <f>SUM(BK259:BK260)</f>
        <v>0</v>
      </c>
    </row>
    <row r="259" spans="1:65" s="2" customFormat="1" ht="16.5" customHeight="1">
      <c r="A259" s="33"/>
      <c r="B259" s="34"/>
      <c r="C259" s="182" t="s">
        <v>413</v>
      </c>
      <c r="D259" s="182" t="s">
        <v>127</v>
      </c>
      <c r="E259" s="183" t="s">
        <v>414</v>
      </c>
      <c r="F259" s="184" t="s">
        <v>412</v>
      </c>
      <c r="G259" s="185" t="s">
        <v>391</v>
      </c>
      <c r="H259" s="237">
        <f>SUM(J134+J147+J226)/100</f>
        <v>0</v>
      </c>
      <c r="I259" s="187"/>
      <c r="J259" s="188">
        <f>ROUND(I259*H259,2)</f>
        <v>0</v>
      </c>
      <c r="K259" s="189"/>
      <c r="L259" s="38"/>
      <c r="M259" s="190" t="s">
        <v>1</v>
      </c>
      <c r="N259" s="191" t="s">
        <v>38</v>
      </c>
      <c r="O259" s="70"/>
      <c r="P259" s="192">
        <f>O259*H259</f>
        <v>0</v>
      </c>
      <c r="Q259" s="192">
        <v>0</v>
      </c>
      <c r="R259" s="192">
        <f>Q259*H259</f>
        <v>0</v>
      </c>
      <c r="S259" s="192">
        <v>0</v>
      </c>
      <c r="T259" s="193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94" t="s">
        <v>384</v>
      </c>
      <c r="AT259" s="194" t="s">
        <v>127</v>
      </c>
      <c r="AU259" s="194" t="s">
        <v>83</v>
      </c>
      <c r="AY259" s="16" t="s">
        <v>124</v>
      </c>
      <c r="BE259" s="195">
        <f>IF(N259="základní",J259,0)</f>
        <v>0</v>
      </c>
      <c r="BF259" s="195">
        <f>IF(N259="snížená",J259,0)</f>
        <v>0</v>
      </c>
      <c r="BG259" s="195">
        <f>IF(N259="zákl. přenesená",J259,0)</f>
        <v>0</v>
      </c>
      <c r="BH259" s="195">
        <f>IF(N259="sníž. přenesená",J259,0)</f>
        <v>0</v>
      </c>
      <c r="BI259" s="195">
        <f>IF(N259="nulová",J259,0)</f>
        <v>0</v>
      </c>
      <c r="BJ259" s="16" t="s">
        <v>81</v>
      </c>
      <c r="BK259" s="195">
        <f>ROUND(I259*H259,2)</f>
        <v>0</v>
      </c>
      <c r="BL259" s="16" t="s">
        <v>384</v>
      </c>
      <c r="BM259" s="194" t="s">
        <v>415</v>
      </c>
    </row>
    <row r="260" spans="1:47" s="2" customFormat="1" ht="12">
      <c r="A260" s="33"/>
      <c r="B260" s="34"/>
      <c r="C260" s="35"/>
      <c r="D260" s="196" t="s">
        <v>133</v>
      </c>
      <c r="E260" s="35"/>
      <c r="F260" s="197" t="s">
        <v>412</v>
      </c>
      <c r="G260" s="35"/>
      <c r="H260" s="35"/>
      <c r="I260" s="198"/>
      <c r="J260" s="35"/>
      <c r="K260" s="35"/>
      <c r="L260" s="38"/>
      <c r="M260" s="233"/>
      <c r="N260" s="234"/>
      <c r="O260" s="235"/>
      <c r="P260" s="235"/>
      <c r="Q260" s="235"/>
      <c r="R260" s="235"/>
      <c r="S260" s="235"/>
      <c r="T260" s="236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6" t="s">
        <v>133</v>
      </c>
      <c r="AU260" s="16" t="s">
        <v>83</v>
      </c>
    </row>
    <row r="261" spans="1:31" s="2" customFormat="1" ht="6.95" customHeight="1">
      <c r="A261" s="33"/>
      <c r="B261" s="53"/>
      <c r="C261" s="54"/>
      <c r="D261" s="54"/>
      <c r="E261" s="54"/>
      <c r="F261" s="54"/>
      <c r="G261" s="54"/>
      <c r="H261" s="54"/>
      <c r="I261" s="54"/>
      <c r="J261" s="54"/>
      <c r="K261" s="54"/>
      <c r="L261" s="38"/>
      <c r="M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</row>
  </sheetData>
  <sheetProtection algorithmName="SHA-512" hashValue="qGngtUcMXrnwU/d2DZc+0TtTHaJOshHb//cIJovFSWRn8gi3WRkrKrhSjM6WBrtLvt84op1Z41wNYlHBrf3C0Q==" saltValue="8R31/mw0A6kkRQXozSFmrg==" spinCount="100000" sheet="1" objects="1" scenarios="1" formatColumns="0" formatRows="0" autoFilter="0"/>
  <autoFilter ref="C132:K26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2024-02-11T16:58:27Z</dcterms:created>
  <dcterms:modified xsi:type="dcterms:W3CDTF">2024-02-12T12:28:00Z</dcterms:modified>
  <cp:category/>
  <cp:version/>
  <cp:contentType/>
  <cp:contentStatus/>
</cp:coreProperties>
</file>