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430" firstSheet="1" activeTab="1"/>
  </bookViews>
  <sheets>
    <sheet name="Rekapitulace stavby" sheetId="1" state="veryHidden" r:id="rId1"/>
    <sheet name="01 - Výměna kotle - resta..." sheetId="2" r:id="rId2"/>
  </sheets>
  <definedNames>
    <definedName name="_xlnm._FilterDatabase" localSheetId="1" hidden="1">'01 - Výměna kotle - resta...'!$C$124:$K$230</definedName>
    <definedName name="_xlnm.Print_Area" localSheetId="1">'01 - Výměna kotle - resta...'!$C$4:$J$76,'01 - Výměna kotle - resta...'!$C$82:$J$106,'01 - Výměna kotle - resta...'!$C$112:$J$230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'01 - Výměna kotle - resta...'!$124:$124</definedName>
  </definedNames>
  <calcPr calcId="162913"/>
</workbook>
</file>

<file path=xl/sharedStrings.xml><?xml version="1.0" encoding="utf-8"?>
<sst xmlns="http://schemas.openxmlformats.org/spreadsheetml/2006/main" count="1192" uniqueCount="364">
  <si>
    <t>Export Komplet</t>
  </si>
  <si>
    <t/>
  </si>
  <si>
    <t>2.0</t>
  </si>
  <si>
    <t>ZAMOK</t>
  </si>
  <si>
    <t>False</t>
  </si>
  <si>
    <t>{c7d28a84-d07a-4ba5-85b2-e9cd52309a63}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</si>
  <si>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</si>
  <si>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</si>
  <si>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</si>
  <si>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</si>
  <si>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</si>
  <si>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</si>
  <si>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</si>
  <si>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</si>
  <si>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2024-07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</si>
  <si>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</si>
  <si>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</si>
  <si>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Zelená 1084/15a</t>
  </si>
  <si>
    <t>KSO:</t>
  </si>
  <si>
    <t>CC-CZ:</t>
  </si>
  <si>
    <t>Místo:</t>
  </si>
  <si>
    <t xml:space="preserve"> </t>
  </si>
  <si>
    <t>Datum:</t>
  </si>
  <si>
    <t>24. 1. 2024</t>
  </si>
  <si>
    <t>Zadavatel:</t>
  </si>
  <si>
    <t>IČ:</t>
  </si>
  <si>
    <t>DIČ:</t>
  </si>
  <si>
    <t>Uchazeč:</t>
  </si>
  <si>
    <t>Vyplň údaj</t>
  </si>
  <si>
    <t>Projektant:</t>
  </si>
  <si>
    <t>Zpracovatel: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</si>
  <si>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</si>
  <si>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</si>
  <si>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</si>
  <si>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</si>
  <si>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</si>
  <si>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</si>
  <si>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</si>
  <si>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</si>
  <si>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</si>
  <si>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</si>
  <si>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</si>
  <si>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</si>
  <si>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</si>
  <si>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</si>
  <si>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</si>
  <si>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</si>
  <si>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</si>
  <si>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</si>
  <si>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</si>
  <si>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</si>
  <si>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</si>
  <si>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</si>
  <si>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</si>
  <si>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</si>
  <si>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</si>
  <si>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</si>
  <si>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</si>
  <si>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</si>
  <si>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</si>
  <si>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</si>
  <si>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</si>
  <si>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</si>
  <si>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</si>
  <si>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</si>
  <si>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</si>
  <si>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</si>
  <si>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</si>
  <si>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</si>
  <si>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</si>
  <si>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</si>
  <si>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</si>
  <si>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</si>
  <si>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</si>
  <si>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</si>
  <si>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</si>
  <si>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</si>
  <si>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</si>
  <si>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</si>
  <si>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Výměna kotle - restaurace</t>
  </si>
  <si>
    <t>STA</t>
  </si>
  <si>
    <t>1</t>
  </si>
  <si>
    <t>{2116899f-72b0-4efa-b431-b589979343f7}</t>
  </si>
  <si>
    <t>2</t>
  </si>
  <si>
    <t>KRYCÍ LIST SOUPISU PRACÍ</t>
  </si>
  <si>
    <t>Objekt:</t>
  </si>
  <si>
    <t>01 - Výměna kotle - restaurace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</si>
  <si>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</si>
  <si>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</si>
  <si>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</si>
  <si>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</si>
  <si>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</si>
  <si>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</si>
  <si>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</si>
  <si>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>PSV - Práce a dodávky PSV</t>
  </si>
  <si>
    <t xml:space="preserve">    723 - Zdravotechnika - vnitřní plynovod</t>
  </si>
  <si>
    <t xml:space="preserve">    731 - Ústřední vytápění - kotelny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</si>
  <si>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</si>
  <si>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</si>
  <si>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</si>
  <si>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</si>
  <si>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</si>
  <si>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</si>
  <si>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</si>
  <si>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</si>
  <si>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</si>
  <si>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</si>
  <si>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</si>
  <si>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</si>
  <si>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</si>
  <si>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</si>
  <si>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</si>
  <si>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</si>
  <si>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</si>
  <si>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</si>
  <si>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</si>
  <si>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</si>
  <si>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</si>
  <si>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</si>
  <si>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</si>
  <si>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953845217</t>
  </si>
  <si>
    <t>Vyvložkování stávajícího svislého kouřovodu nerezovými vložkami ohebnými D přes 100 do 130 mm v 3 m</t>
  </si>
  <si>
    <t>soubor</t>
  </si>
  <si>
    <t>4</t>
  </si>
  <si>
    <t>-816849418</t>
  </si>
  <si>
    <t>PP</t>
  </si>
  <si>
    <t>Vyvložkování stávajících komínových nebo větracích průduchů nerezovými vložkami ohebnými, včetně ukončení komínu svislého kouřovodu výšky 3 m světlý průměr vložky přes 100 m do 130 mm</t>
  </si>
  <si>
    <t>953845222</t>
  </si>
  <si>
    <t>Příplatek k vyvložkování komínového průduchu nerezovými vložkami ohebnými D přes 100 do 130 mm ZKD 1 m výšky</t>
  </si>
  <si>
    <t>m</t>
  </si>
  <si>
    <t>-914273310</t>
  </si>
  <si>
    <t>Vyvložkování stávajících komínových nebo větracích průduchů nerezovými vložkami ohebnými, včetně ukončení komínu svislého kouřovodu výšky 3 m Příplatek k cenám za každý další i započatý metr výšky komínového průduchu přes 3 m světlý průměr vložky přes 100 m do 130 mm</t>
  </si>
  <si>
    <t>PSV</t>
  </si>
  <si>
    <t>Práce a dodávky PSV</t>
  </si>
  <si>
    <t>723</t>
  </si>
  <si>
    <t>Zdravotechnika - vnitřní plynovod</t>
  </si>
  <si>
    <t>3</t>
  </si>
  <si>
    <t>723160211</t>
  </si>
  <si>
    <t>Přípojka k plynoměru spojovaná na závit z nerezových vlnovcových trubek EUROGW DN 20</t>
  </si>
  <si>
    <t>16</t>
  </si>
  <si>
    <t>-1808816979</t>
  </si>
  <si>
    <t>Přípojky k plynoměrům spojované na závit z nerezových vlnovcových trubek (EUROGW AISI 316) DN 20</t>
  </si>
  <si>
    <t>723190907</t>
  </si>
  <si>
    <t>Odvzdušnění nebo napuštění plynovodního potrubí</t>
  </si>
  <si>
    <t>1444285257</t>
  </si>
  <si>
    <t>Opravy plynovodního potrubí odvzdušnění a napuštění potrubí</t>
  </si>
  <si>
    <t>5</t>
  </si>
  <si>
    <t>742210181</t>
  </si>
  <si>
    <t>Montáž trubky nasávacího systému</t>
  </si>
  <si>
    <t>-1801457539</t>
  </si>
  <si>
    <t>6</t>
  </si>
  <si>
    <t>M</t>
  </si>
  <si>
    <t>286168R</t>
  </si>
  <si>
    <t>trubka nasávacího systému, D 25mm včetně mřížky</t>
  </si>
  <si>
    <t>32</t>
  </si>
  <si>
    <t>1123044092</t>
  </si>
  <si>
    <t>trubka nasávacího systému, D 25mm</t>
  </si>
  <si>
    <t>7</t>
  </si>
  <si>
    <t>28653400</t>
  </si>
  <si>
    <t>spojka trubek nasávacího systému pro trubky D 25mm</t>
  </si>
  <si>
    <t>kus</t>
  </si>
  <si>
    <t>-1316007489</t>
  </si>
  <si>
    <t>8</t>
  </si>
  <si>
    <t>998723102</t>
  </si>
  <si>
    <t>Přesun hmot tonážní pro vnitřní plynovod v objektech v přes 6 do 12 m</t>
  </si>
  <si>
    <t>t</t>
  </si>
  <si>
    <t>-996516976</t>
  </si>
  <si>
    <t>Přesun hmot pro vnitřní plynovod stanovený z hmotnosti přesunovaného materiálu vodorovná dopravní vzdálenost do 50 m v objektech výšky přes 6 do 12 m</t>
  </si>
  <si>
    <t>998723181</t>
  </si>
  <si>
    <t>Příplatek k přesunu hmot tonážní 723 prováděný bez použití mechanizace</t>
  </si>
  <si>
    <t>-824671706</t>
  </si>
  <si>
    <t>Přesun hmot pro vnitřní plynovod stanovený z hmotnosti přesunovaného materiálu Příplatek k ceně za přesun prováděný bez použití mechanizace pro jakoukoliv výšku objektu</t>
  </si>
  <si>
    <t>10</t>
  </si>
  <si>
    <t>998723192</t>
  </si>
  <si>
    <t>Příplatek k přesunu hmot tonážní 723 za zvětšený přesun do 100 m</t>
  </si>
  <si>
    <t>-873511043</t>
  </si>
  <si>
    <t>Přesun hmot pro vnitřní plynovod stanovený z hmotnosti přesunovaného materiálu Příplatek k ceně za zvětšený přesun přes vymezenou největší dopravní vzdálenost do 100 m</t>
  </si>
  <si>
    <t>731</t>
  </si>
  <si>
    <t>Ústřední vytápění - kotelny</t>
  </si>
  <si>
    <t>11</t>
  </si>
  <si>
    <t>731191942</t>
  </si>
  <si>
    <t>Napuštění kotle po opravě pl kotle přes 5 do 10 m2</t>
  </si>
  <si>
    <t>-1007505335</t>
  </si>
  <si>
    <t>Opravy kotlů litinových napuštění kotle po opravě o v. pl. kotle přes 5 do 10 m2</t>
  </si>
  <si>
    <t>731200823</t>
  </si>
  <si>
    <t>Demontáž kotle ocelového na plynná nebo kapalná paliva výkon do 25 kW</t>
  </si>
  <si>
    <t>-149319372</t>
  </si>
  <si>
    <t>Demontáž kotlů ocelových na kapalná nebo plynná paliva, o výkonu do 25 kW</t>
  </si>
  <si>
    <t>13</t>
  </si>
  <si>
    <t>731244492</t>
  </si>
  <si>
    <t>Montáž kotle ocelového závěsného na plyn kondenzačního o výkonu přes 14 do 20 kW</t>
  </si>
  <si>
    <t>-1675656500</t>
  </si>
  <si>
    <t>Kotle ocelové teplovodní plynové stacionární kondenzační montáž kotlů kondenzačních ostatních typů o výkonu přes 14 do 20 kW</t>
  </si>
  <si>
    <t>14</t>
  </si>
  <si>
    <t>48417619</t>
  </si>
  <si>
    <t>kotel plynový kondenzační závěsný s průtokovým ohřevem TV 1,8-19,0kW</t>
  </si>
  <si>
    <t>-1963637867</t>
  </si>
  <si>
    <t>Závěsný, kondenzační plynový kotel s průtokovým ohřevem (5,7-19,7kW) na zemní plyn s modulací výkonu 24 - 100% a vysokou účinností až 108%. 
Rozsah jmenovitého tepelného výkonu 5,7-19,7 kW
Třída krytí IPX4D
Max. elektrický příkon  70 W
Jmenovité napětí 230 V/ 50 Hz
Průměr kouřového hrdla 60/100
Předepsané palivo zemní plyn / propan
Spotřeba zemního plynu 2,5 m3/h
Spotřeba propanu 1,8 kg/h
Teplota spalin 40/70 °C
Připojovací tlak zemního plynu  20 mbar
Připojovací tlak propanu 30 mbar
Účinnost 30% 108 %
Třída NOx 5
Hmotnost bez náplně 33,4 kg
Hmotnost s vodní náplní 33,5 kg
Objem expanzní nádoby 8 l
Kotel bez plastových součástek.</t>
  </si>
  <si>
    <t>15</t>
  </si>
  <si>
    <t>731391812</t>
  </si>
  <si>
    <t>Vypuštění vody z kotle samospádem pl kotle přes 5 do 10 m2</t>
  </si>
  <si>
    <t>-1632417042</t>
  </si>
  <si>
    <t>Vypuštění vody z kotlů do kanalizace samospádem o výhřevné ploše kotlů přes 5 do 10 m2</t>
  </si>
  <si>
    <t>731810401</t>
  </si>
  <si>
    <t>Nucený odtah spalin dvoutrubkový pro kondenzační kotel vodorovný 80 mm přívod vzduchu přes stěnu</t>
  </si>
  <si>
    <t>-1404583360</t>
  </si>
  <si>
    <t>Nucené odtahy spalin od kondenzačních kotlů odděleným potrubím (dvoutrubkový systém) vedeným vodorovně vnější stěnou přívod spalovacího vzduchu, průměru 80 mm</t>
  </si>
  <si>
    <t>17</t>
  </si>
  <si>
    <t>731810411</t>
  </si>
  <si>
    <t>Nucený odtah spalin dvoutrubkový pro kondenzační kotel vodorovný 80 mm odvod spalin přes stěnu</t>
  </si>
  <si>
    <t>221702436</t>
  </si>
  <si>
    <t>Nucené odtahy spalin od kondenzačních kotlů odděleným potrubím (dvoutrubkový systém) vedeným vodorovně vnější stěnou odvod spalin, průměru 80 mm</t>
  </si>
  <si>
    <t>18</t>
  </si>
  <si>
    <t>731810R</t>
  </si>
  <si>
    <t>Rozdělovač odtahů spalin pro kondenzační kotel připojení na kotli průměru 80/80 mm</t>
  </si>
  <si>
    <t>-902961247</t>
  </si>
  <si>
    <t>Nucené odtahy spalin od kondenzačních kotlů rozdělovače odtahů spalin (2 x 80 mm) připojení na kotli, průměru 80/125 mm</t>
  </si>
  <si>
    <t>19</t>
  </si>
  <si>
    <t>731R01</t>
  </si>
  <si>
    <t>Ekologická likvidace starého kotle</t>
  </si>
  <si>
    <t>1806496730</t>
  </si>
  <si>
    <t>20</t>
  </si>
  <si>
    <t>998731102</t>
  </si>
  <si>
    <t>Přesun hmot tonážní pro kotelny v objektech v přes 6 do 12 m</t>
  </si>
  <si>
    <t>271898211</t>
  </si>
  <si>
    <t>Přesun hmot pro kotelny stanovený z hmotnosti přesunovaného materiálu vodorovná dopravní vzdálenost do 50 m v objektech výšky přes 6 do 12 m</t>
  </si>
  <si>
    <t>998731181</t>
  </si>
  <si>
    <t>Příplatek k přesunu hmot tonážní 731 prováděný bez použití mechanizace</t>
  </si>
  <si>
    <t>200283346</t>
  </si>
  <si>
    <t>Přesun hmot pro kotelny stanovený z hmotnosti přesunovaného materiálu Příplatek k cenám za přesun prováděný bez použití mechanizace pro jakoukoliv výšku objektu</t>
  </si>
  <si>
    <t>22</t>
  </si>
  <si>
    <t>998731193</t>
  </si>
  <si>
    <t>Příplatek k přesunu hmot tonážní 731 za zvětšený přesun do 500 m</t>
  </si>
  <si>
    <t>237792219</t>
  </si>
  <si>
    <t>Přesun hmot pro kotelny stanovený z hmotnosti přesunovaného materiálu Příplatek k cenám za zvětšený přesun přes vymezenou největší dopravní vzdálenost do 500 m</t>
  </si>
  <si>
    <t>732</t>
  </si>
  <si>
    <t>Ústřední vytápění - strojovny</t>
  </si>
  <si>
    <t>23</t>
  </si>
  <si>
    <t>732490102</t>
  </si>
  <si>
    <t>Montáž sifonu pro odvod kondenzátu kotle</t>
  </si>
  <si>
    <t>-1609930735</t>
  </si>
  <si>
    <t>Montáž ostatních zařízení pro odvod kondenzátu kotle sifonu</t>
  </si>
  <si>
    <t>24</t>
  </si>
  <si>
    <t>48481003</t>
  </si>
  <si>
    <t>sifon pro odvod kondenzátu</t>
  </si>
  <si>
    <t>468866865</t>
  </si>
  <si>
    <t>25</t>
  </si>
  <si>
    <t>732490R</t>
  </si>
  <si>
    <t>Montáž trubek pro odvod kondenzátu kotle</t>
  </si>
  <si>
    <t>-193839035</t>
  </si>
  <si>
    <t>Montáž ostatních zařízení pro odvod kondenzátu kotle</t>
  </si>
  <si>
    <t>26</t>
  </si>
  <si>
    <t>484810AA</t>
  </si>
  <si>
    <t>trubky pro odvod kondenzátu</t>
  </si>
  <si>
    <t>982680238</t>
  </si>
  <si>
    <t>27</t>
  </si>
  <si>
    <t>998732102</t>
  </si>
  <si>
    <t>Přesun hmot tonážní pro strojovny v objektech v přes 6 do 12 m</t>
  </si>
  <si>
    <t>555899697</t>
  </si>
  <si>
    <t>Přesun hmot pro strojovny stanovený z hmotnosti přesunovaného materiálu vodorovná dopravní vzdálenost do 50 m v objektech výšky přes 6 do 12 m</t>
  </si>
  <si>
    <t>28</t>
  </si>
  <si>
    <t>998732181</t>
  </si>
  <si>
    <t>Příplatek k přesunu hmot tonážní 732 prováděný bez použití mechanizace</t>
  </si>
  <si>
    <t>1700076764</t>
  </si>
  <si>
    <t>Přesun hmot pro strojovny stanovený z hmotnosti přesunovaného materiálu Příplatek k cenám za přesun prováděný bez použití mechanizace pro jakoukoliv výšku objektu</t>
  </si>
  <si>
    <t>29</t>
  </si>
  <si>
    <t>998732193</t>
  </si>
  <si>
    <t>Příplatek k přesunu hmot tonážní 732 za zvětšený přesun do 500 m</t>
  </si>
  <si>
    <t>-1619727582</t>
  </si>
  <si>
    <t>Přesun hmot pro strojovny stanovený z hmotnosti přesunovaného materiálu Příplatek k cenám za zvětšený přesun přes vymezenou největší dopravní vzdálenost do 500 m</t>
  </si>
  <si>
    <t>733</t>
  </si>
  <si>
    <t>Ústřední vytápění - rozvodné potrubí</t>
  </si>
  <si>
    <t>30</t>
  </si>
  <si>
    <t>733221103</t>
  </si>
  <si>
    <t>Potrubí měděné měkké spojované měkkým pájením D 18x1 mm</t>
  </si>
  <si>
    <t>295995702</t>
  </si>
  <si>
    <t>Potrubí z trubek měděných měkkých spojovaných měkkým pájením Ø 18/1</t>
  </si>
  <si>
    <t>31</t>
  </si>
  <si>
    <t>733224223</t>
  </si>
  <si>
    <t>Příplatek k potrubí měděnému za zhotovení přípojky z trubek měděných D 18x1 mm</t>
  </si>
  <si>
    <t>-1510122353</t>
  </si>
  <si>
    <t>Potrubí z trubek měděných Příplatek k cenám za zhotovení přípojky z trubek měděných Ø 18/1</t>
  </si>
  <si>
    <t>733291101</t>
  </si>
  <si>
    <t>Zkouška těsnosti potrubí měděné D do 35x1,5</t>
  </si>
  <si>
    <t>-2126885559</t>
  </si>
  <si>
    <t>Zkoušky těsnosti potrubí z trubek měděných Ø do 35/1,5</t>
  </si>
  <si>
    <t>33</t>
  </si>
  <si>
    <t>733811231</t>
  </si>
  <si>
    <t>Ochrana potrubí ústředního vytápění termoizolačními trubicemi z PE tl přes 9 do 13 mm DN do 22 mm</t>
  </si>
  <si>
    <t>214934938</t>
  </si>
  <si>
    <t>Ochrana potrubí termoizolačními trubicemi z pěnového polyetylenu PE přilepenými v příčných a podélných spojích, tloušťky izolace přes 9 do 13 mm, vnitřního průměru izolace DN do 22 mm</t>
  </si>
  <si>
    <t>34</t>
  </si>
  <si>
    <t>998733102</t>
  </si>
  <si>
    <t>Přesun hmot tonážní pro rozvody potrubí v objektech v přes 6 do 12 m</t>
  </si>
  <si>
    <t>-268373325</t>
  </si>
  <si>
    <t>Přesun hmot pro rozvody potrubí stanovený z hmotnosti přesunovaného materiálu vodorovná dopravní vzdálenost do 50 m v objektech výšky přes 6 do 12 m</t>
  </si>
  <si>
    <t>35</t>
  </si>
  <si>
    <t>998733181</t>
  </si>
  <si>
    <t>Příplatek k přesunu hmot tonážní 733 prováděný bez použití mechanizace</t>
  </si>
  <si>
    <t>1636520712</t>
  </si>
  <si>
    <t>Přesun hmot pro rozvody potrubí stanovený z hmotnosti přesunovaného materiálu Příplatek k cenám za přesun prováděný bez použití mechanizace pro jakoukoliv výšku objektu</t>
  </si>
  <si>
    <t>36</t>
  </si>
  <si>
    <t>998733193</t>
  </si>
  <si>
    <t>Příplatek k přesunu hmot tonážní 733 za zvětšený přesun do 500 m</t>
  </si>
  <si>
    <t>304579145</t>
  </si>
  <si>
    <t>Přesun hmot pro rozvody potrubí stanovený z hmotnosti přesunovaného materiálu Příplatek k cenám za zvětšený přesun přes vymezenou největší dopravní vzdálenost do 500 m</t>
  </si>
  <si>
    <t>734</t>
  </si>
  <si>
    <t>Ústřední vytápění - armatury</t>
  </si>
  <si>
    <t>37</t>
  </si>
  <si>
    <t>734292715</t>
  </si>
  <si>
    <t>Kohout kulový přímý G 1 PN 42 do 185°C vnitřní závit</t>
  </si>
  <si>
    <t>-2093561063</t>
  </si>
  <si>
    <t>Ostatní armatury kulové kohouty PN 42 do 185°C přímé vnitřní závit G 1</t>
  </si>
  <si>
    <t>38</t>
  </si>
  <si>
    <t>734441R</t>
  </si>
  <si>
    <t>Vlnovec nerezový připojovací včetně matic</t>
  </si>
  <si>
    <t>2122887285</t>
  </si>
  <si>
    <t>39</t>
  </si>
  <si>
    <t>735511R</t>
  </si>
  <si>
    <t>Vytápění - prostorový termostat</t>
  </si>
  <si>
    <t>1803873320</t>
  </si>
  <si>
    <t>40</t>
  </si>
  <si>
    <t>998734102</t>
  </si>
  <si>
    <t>Přesun hmot tonážní pro armatury v objektech v přes 6 do 12 m</t>
  </si>
  <si>
    <t>-533227577</t>
  </si>
  <si>
    <t>Přesun hmot pro armatury stanovený z hmotnosti přesunovaného materiálu vodorovná dopravní vzdálenost do 50 m v objektech výšky přes 6 do 12 m</t>
  </si>
  <si>
    <t>41</t>
  </si>
  <si>
    <t>998734181</t>
  </si>
  <si>
    <t>Příplatek k přesunu hmot tonážní 734 prováděný bez použití mechanizace</t>
  </si>
  <si>
    <t>-1004130242</t>
  </si>
  <si>
    <t>Přesun hmot pro armatury stanovený z hmotnosti přesunovaného materiálu Příplatek k cenám za přesun prováděný bez použití mechanizace pro jakoukoliv výšku objektu</t>
  </si>
  <si>
    <t>42</t>
  </si>
  <si>
    <t>998734193</t>
  </si>
  <si>
    <t>Příplatek k přesunu hmot tonážní 734 za zvětšený přesun do 500 m</t>
  </si>
  <si>
    <t>536035523</t>
  </si>
  <si>
    <t>Přesun hmot pro armatury stanovený z hmotnosti přesunovaného materiálu Příplatek k cenám za zvětšený přesun přes vymezenou největší dopravní vzdálenost do 500 m</t>
  </si>
  <si>
    <t>HZS</t>
  </si>
  <si>
    <t>Hodinové zúčtovací sazby</t>
  </si>
  <si>
    <t>43</t>
  </si>
  <si>
    <t>HZS1291</t>
  </si>
  <si>
    <t>Hodinová zúčtovací sazba pomocný stavební dělník</t>
  </si>
  <si>
    <t>hod</t>
  </si>
  <si>
    <t>512</t>
  </si>
  <si>
    <t>-769893033</t>
  </si>
  <si>
    <t>Hodinové zúčtovací sazby profesí HSV zemní a pomocné práce pomocný stavební dělník</t>
  </si>
  <si>
    <t>VV</t>
  </si>
  <si>
    <t>kompletní úklid společných prostor po dokončení stavby</t>
  </si>
  <si>
    <t>zednická oprava komína a materiál</t>
  </si>
  <si>
    <t>44</t>
  </si>
  <si>
    <t>HZS2232</t>
  </si>
  <si>
    <t>Hodinová zúčtovací sazba elektrikář odborný</t>
  </si>
  <si>
    <t>457561806</t>
  </si>
  <si>
    <t>Hodinové zúčtovací sazby profesí PSV provádění stavebních instalací elektrikář odborný</t>
  </si>
  <si>
    <t>elektro zapojení kotlů</t>
  </si>
  <si>
    <t>45</t>
  </si>
  <si>
    <t>HZS42120</t>
  </si>
  <si>
    <t>Revizní technik specialista - revize plynu</t>
  </si>
  <si>
    <t>1365782898</t>
  </si>
  <si>
    <t>Hodinová zúčtovací sazba revizní technik specialista - revize plyn</t>
  </si>
  <si>
    <t>Revize + uvedení kotlů do provozu</t>
  </si>
  <si>
    <t>46</t>
  </si>
  <si>
    <t>HZS421200</t>
  </si>
  <si>
    <t>Hodinová zúčtovací sazba revizní technik specialista - revize komína</t>
  </si>
  <si>
    <t>883810577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</si>
</sst>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8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7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19" xfId="0" applyNumberFormat="1" applyFont="1" applyBorder="1" applyAlignment="1" applyProtection="1">
      <alignment vertical="center"/>
      <protection/>
    </xf>
    <xf numFmtId="166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3" xfId="0" applyFont="1" applyFill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7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21" xfId="0" applyFont="1" applyFill="1" applyBorder="1" applyAlignment="1" applyProtection="1">
      <alignment horizontal="lef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277"/>
      <c r="AS2" s="277"/>
      <c r="AT2" s="277"/>
      <c r="AU2" s="277"/>
      <c r="AV2" s="277"/>
      <c r="AW2" s="277"/>
      <c r="AX2" s="277"/>
      <c r="AY2" s="277"/>
      <c r="AZ2" s="277"/>
      <c r="BA2" s="277"/>
      <c r="BB2" s="277"/>
      <c r="BC2" s="277"/>
      <c r="BD2" s="277"/>
      <c r="BE2" s="277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40" t="s">
        <v>14</v>
      </c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1"/>
      <c r="AL5" s="21"/>
      <c r="AM5" s="21"/>
      <c r="AN5" s="21"/>
      <c r="AO5" s="21"/>
      <c r="AP5" s="21"/>
      <c r="AQ5" s="21"/>
      <c r="AR5" s="19"/>
      <c r="BE5" s="237" t="s">
        <v>15</v>
      </c>
      <c r="BS5" s="16" t="s">
        <v>6</v>
      </c>
    </row>
    <row r="6" spans="2:71" s="1" customFormat="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42" t="s">
        <v>17</v>
      </c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1"/>
      <c r="AL6" s="21"/>
      <c r="AM6" s="21"/>
      <c r="AN6" s="21"/>
      <c r="AO6" s="21"/>
      <c r="AP6" s="21"/>
      <c r="AQ6" s="21"/>
      <c r="AR6" s="19"/>
      <c r="BE6" s="238"/>
      <c r="BS6" s="16" t="s">
        <v>6</v>
      </c>
    </row>
    <row r="7" spans="2:71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19</v>
      </c>
      <c r="AL7" s="21"/>
      <c r="AM7" s="21"/>
      <c r="AN7" s="26" t="s">
        <v>1</v>
      </c>
      <c r="AO7" s="21"/>
      <c r="AP7" s="21"/>
      <c r="AQ7" s="21"/>
      <c r="AR7" s="19"/>
      <c r="BE7" s="238"/>
      <c r="BS7" s="16" t="s">
        <v>6</v>
      </c>
    </row>
    <row r="8" spans="2:71" s="1" customFormat="1" ht="12" customHeight="1">
      <c r="B8" s="20"/>
      <c r="C8" s="21"/>
      <c r="D8" s="28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22</v>
      </c>
      <c r="AL8" s="21"/>
      <c r="AM8" s="21"/>
      <c r="AN8" s="29" t="s">
        <v>23</v>
      </c>
      <c r="AO8" s="21"/>
      <c r="AP8" s="21"/>
      <c r="AQ8" s="21"/>
      <c r="AR8" s="19"/>
      <c r="BE8" s="238"/>
      <c r="BS8" s="16" t="s">
        <v>6</v>
      </c>
    </row>
    <row r="9" spans="2:71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38"/>
      <c r="BS9" s="16" t="s">
        <v>6</v>
      </c>
    </row>
    <row r="10" spans="2:71" s="1" customFormat="1" ht="12" customHeight="1">
      <c r="B10" s="20"/>
      <c r="C10" s="21"/>
      <c r="D10" s="28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238"/>
      <c r="BS10" s="16" t="s">
        <v>6</v>
      </c>
    </row>
    <row r="11" spans="2:71" s="1" customFormat="1" ht="18.4" customHeight="1">
      <c r="B11" s="20"/>
      <c r="C11" s="21"/>
      <c r="D11" s="21"/>
      <c r="E11" s="26" t="s">
        <v>21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26</v>
      </c>
      <c r="AL11" s="21"/>
      <c r="AM11" s="21"/>
      <c r="AN11" s="26" t="s">
        <v>1</v>
      </c>
      <c r="AO11" s="21"/>
      <c r="AP11" s="21"/>
      <c r="AQ11" s="21"/>
      <c r="AR11" s="19"/>
      <c r="BE11" s="238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38"/>
      <c r="BS12" s="16" t="s">
        <v>6</v>
      </c>
    </row>
    <row r="13" spans="2:71" s="1" customFormat="1" ht="12" customHeight="1">
      <c r="B13" s="20"/>
      <c r="C13" s="21"/>
      <c r="D13" s="28" t="s">
        <v>27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25</v>
      </c>
      <c r="AL13" s="21"/>
      <c r="AM13" s="21"/>
      <c r="AN13" s="30" t="s">
        <v>28</v>
      </c>
      <c r="AO13" s="21"/>
      <c r="AP13" s="21"/>
      <c r="AQ13" s="21"/>
      <c r="AR13" s="19"/>
      <c r="BE13" s="238"/>
      <c r="BS13" s="16" t="s">
        <v>6</v>
      </c>
    </row>
    <row r="14" spans="2:71" ht="12.75">
      <c r="B14" s="20"/>
      <c r="C14" s="21"/>
      <c r="D14" s="21"/>
      <c r="E14" s="243" t="s">
        <v>28</v>
      </c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8" t="s">
        <v>26</v>
      </c>
      <c r="AL14" s="21"/>
      <c r="AM14" s="21"/>
      <c r="AN14" s="30" t="s">
        <v>28</v>
      </c>
      <c r="AO14" s="21"/>
      <c r="AP14" s="21"/>
      <c r="AQ14" s="21"/>
      <c r="AR14" s="19"/>
      <c r="BE14" s="238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38"/>
      <c r="BS15" s="16" t="s">
        <v>4</v>
      </c>
    </row>
    <row r="16" spans="2:71" s="1" customFormat="1" ht="12" customHeight="1">
      <c r="B16" s="20"/>
      <c r="C16" s="21"/>
      <c r="D16" s="28" t="s">
        <v>29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238"/>
      <c r="BS16" s="16" t="s">
        <v>4</v>
      </c>
    </row>
    <row r="17" spans="2:71" s="1" customFormat="1" ht="18.4" customHeight="1">
      <c r="B17" s="20"/>
      <c r="C17" s="21"/>
      <c r="D17" s="21"/>
      <c r="E17" s="26" t="s">
        <v>21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26</v>
      </c>
      <c r="AL17" s="21"/>
      <c r="AM17" s="21"/>
      <c r="AN17" s="26" t="s">
        <v>1</v>
      </c>
      <c r="AO17" s="21"/>
      <c r="AP17" s="21"/>
      <c r="AQ17" s="21"/>
      <c r="AR17" s="19"/>
      <c r="BE17" s="238"/>
      <c r="BS17" s="16" t="s">
        <v>4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38"/>
      <c r="BS18" s="16" t="s">
        <v>6</v>
      </c>
    </row>
    <row r="19" spans="2:71" s="1" customFormat="1" ht="12" customHeight="1">
      <c r="B19" s="20"/>
      <c r="C19" s="21"/>
      <c r="D19" s="28" t="s">
        <v>30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238"/>
      <c r="BS19" s="16" t="s">
        <v>6</v>
      </c>
    </row>
    <row r="20" spans="2:71" s="1" customFormat="1" ht="18.4" customHeight="1">
      <c r="B20" s="20"/>
      <c r="C20" s="21"/>
      <c r="D20" s="21"/>
      <c r="E20" s="26" t="s">
        <v>21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26</v>
      </c>
      <c r="AL20" s="21"/>
      <c r="AM20" s="21"/>
      <c r="AN20" s="26" t="s">
        <v>1</v>
      </c>
      <c r="AO20" s="21"/>
      <c r="AP20" s="21"/>
      <c r="AQ20" s="21"/>
      <c r="AR20" s="19"/>
      <c r="BE20" s="238"/>
      <c r="BS20" s="16" t="s">
        <v>31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38"/>
    </row>
    <row r="22" spans="2:57" s="1" customFormat="1" ht="12" customHeight="1">
      <c r="B22" s="20"/>
      <c r="C22" s="21"/>
      <c r="D22" s="28" t="s">
        <v>32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38"/>
    </row>
    <row r="23" spans="2:57" s="1" customFormat="1" ht="16.5" customHeight="1">
      <c r="B23" s="20"/>
      <c r="C23" s="21"/>
      <c r="D23" s="21"/>
      <c r="E23" s="245" t="s">
        <v>1</v>
      </c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1"/>
      <c r="AP23" s="21"/>
      <c r="AQ23" s="21"/>
      <c r="AR23" s="19"/>
      <c r="BE23" s="238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38"/>
    </row>
    <row r="25" spans="2:57" s="1" customFormat="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38"/>
    </row>
    <row r="26" spans="1:57" s="2" customFormat="1" ht="25.9" customHeight="1">
      <c r="A26" s="33"/>
      <c r="B26" s="34"/>
      <c r="C26" s="35"/>
      <c r="D26" s="36" t="s">
        <v>33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46">
        <f>ROUND(AG94,2)</f>
        <v>0</v>
      </c>
      <c r="AL26" s="247"/>
      <c r="AM26" s="247"/>
      <c r="AN26" s="247"/>
      <c r="AO26" s="247"/>
      <c r="AP26" s="35"/>
      <c r="AQ26" s="35"/>
      <c r="AR26" s="38"/>
      <c r="BE26" s="238"/>
    </row>
    <row r="27" spans="1:57" s="2" customFormat="1" ht="6.95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38"/>
    </row>
    <row r="28" spans="1:57" s="2" customFormat="1" ht="12.7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248" t="s">
        <v>34</v>
      </c>
      <c r="M28" s="248"/>
      <c r="N28" s="248"/>
      <c r="O28" s="248"/>
      <c r="P28" s="248"/>
      <c r="Q28" s="35"/>
      <c r="R28" s="35"/>
      <c r="S28" s="35"/>
      <c r="T28" s="35"/>
      <c r="U28" s="35"/>
      <c r="V28" s="35"/>
      <c r="W28" s="248" t="s">
        <v>35</v>
      </c>
      <c r="X28" s="248"/>
      <c r="Y28" s="248"/>
      <c r="Z28" s="248"/>
      <c r="AA28" s="248"/>
      <c r="AB28" s="248"/>
      <c r="AC28" s="248"/>
      <c r="AD28" s="248"/>
      <c r="AE28" s="248"/>
      <c r="AF28" s="35"/>
      <c r="AG28" s="35"/>
      <c r="AH28" s="35"/>
      <c r="AI28" s="35"/>
      <c r="AJ28" s="35"/>
      <c r="AK28" s="248" t="s">
        <v>36</v>
      </c>
      <c r="AL28" s="248"/>
      <c r="AM28" s="248"/>
      <c r="AN28" s="248"/>
      <c r="AO28" s="248"/>
      <c r="AP28" s="35"/>
      <c r="AQ28" s="35"/>
      <c r="AR28" s="38"/>
      <c r="BE28" s="238"/>
    </row>
    <row r="29" spans="2:57" s="3" customFormat="1" ht="14.45" customHeight="1">
      <c r="B29" s="39"/>
      <c r="C29" s="40"/>
      <c r="D29" s="28" t="s">
        <v>37</v>
      </c>
      <c r="E29" s="40"/>
      <c r="F29" s="28" t="s">
        <v>38</v>
      </c>
      <c r="G29" s="40"/>
      <c r="H29" s="40"/>
      <c r="I29" s="40"/>
      <c r="J29" s="40"/>
      <c r="K29" s="40"/>
      <c r="L29" s="251">
        <v>0.21</v>
      </c>
      <c r="M29" s="250"/>
      <c r="N29" s="250"/>
      <c r="O29" s="250"/>
      <c r="P29" s="250"/>
      <c r="Q29" s="40"/>
      <c r="R29" s="40"/>
      <c r="S29" s="40"/>
      <c r="T29" s="40"/>
      <c r="U29" s="40"/>
      <c r="V29" s="40"/>
      <c r="W29" s="249">
        <f>ROUND(AZ94,2)</f>
        <v>0</v>
      </c>
      <c r="X29" s="250"/>
      <c r="Y29" s="250"/>
      <c r="Z29" s="250"/>
      <c r="AA29" s="250"/>
      <c r="AB29" s="250"/>
      <c r="AC29" s="250"/>
      <c r="AD29" s="250"/>
      <c r="AE29" s="250"/>
      <c r="AF29" s="40"/>
      <c r="AG29" s="40"/>
      <c r="AH29" s="40"/>
      <c r="AI29" s="40"/>
      <c r="AJ29" s="40"/>
      <c r="AK29" s="249">
        <f>ROUND(AV94,2)</f>
        <v>0</v>
      </c>
      <c r="AL29" s="250"/>
      <c r="AM29" s="250"/>
      <c r="AN29" s="250"/>
      <c r="AO29" s="250"/>
      <c r="AP29" s="40"/>
      <c r="AQ29" s="40"/>
      <c r="AR29" s="41"/>
      <c r="BE29" s="239"/>
    </row>
    <row r="30" spans="2:57" s="3" customFormat="1" ht="14.45" customHeight="1">
      <c r="B30" s="39"/>
      <c r="C30" s="40"/>
      <c r="D30" s="40"/>
      <c r="E30" s="40"/>
      <c r="F30" s="28" t="s">
        <v>39</v>
      </c>
      <c r="G30" s="40"/>
      <c r="H30" s="40"/>
      <c r="I30" s="40"/>
      <c r="J30" s="40"/>
      <c r="K30" s="40"/>
      <c r="L30" s="251">
        <v>0.12</v>
      </c>
      <c r="M30" s="250"/>
      <c r="N30" s="250"/>
      <c r="O30" s="250"/>
      <c r="P30" s="250"/>
      <c r="Q30" s="40"/>
      <c r="R30" s="40"/>
      <c r="S30" s="40"/>
      <c r="T30" s="40"/>
      <c r="U30" s="40"/>
      <c r="V30" s="40"/>
      <c r="W30" s="249">
        <f>ROUND(BA94,2)</f>
        <v>0</v>
      </c>
      <c r="X30" s="250"/>
      <c r="Y30" s="250"/>
      <c r="Z30" s="250"/>
      <c r="AA30" s="250"/>
      <c r="AB30" s="250"/>
      <c r="AC30" s="250"/>
      <c r="AD30" s="250"/>
      <c r="AE30" s="250"/>
      <c r="AF30" s="40"/>
      <c r="AG30" s="40"/>
      <c r="AH30" s="40"/>
      <c r="AI30" s="40"/>
      <c r="AJ30" s="40"/>
      <c r="AK30" s="249">
        <f>ROUND(AW94,2)</f>
        <v>0</v>
      </c>
      <c r="AL30" s="250"/>
      <c r="AM30" s="250"/>
      <c r="AN30" s="250"/>
      <c r="AO30" s="250"/>
      <c r="AP30" s="40"/>
      <c r="AQ30" s="40"/>
      <c r="AR30" s="41"/>
      <c r="BE30" s="239"/>
    </row>
    <row r="31" spans="2:57" s="3" customFormat="1" ht="14.45" customHeight="1" hidden="1">
      <c r="B31" s="39"/>
      <c r="C31" s="40"/>
      <c r="D31" s="40"/>
      <c r="E31" s="40"/>
      <c r="F31" s="28" t="s">
        <v>40</v>
      </c>
      <c r="G31" s="40"/>
      <c r="H31" s="40"/>
      <c r="I31" s="40"/>
      <c r="J31" s="40"/>
      <c r="K31" s="40"/>
      <c r="L31" s="251">
        <v>0.21</v>
      </c>
      <c r="M31" s="250"/>
      <c r="N31" s="250"/>
      <c r="O31" s="250"/>
      <c r="P31" s="250"/>
      <c r="Q31" s="40"/>
      <c r="R31" s="40"/>
      <c r="S31" s="40"/>
      <c r="T31" s="40"/>
      <c r="U31" s="40"/>
      <c r="V31" s="40"/>
      <c r="W31" s="249">
        <f>ROUND(BB94,2)</f>
        <v>0</v>
      </c>
      <c r="X31" s="250"/>
      <c r="Y31" s="250"/>
      <c r="Z31" s="250"/>
      <c r="AA31" s="250"/>
      <c r="AB31" s="250"/>
      <c r="AC31" s="250"/>
      <c r="AD31" s="250"/>
      <c r="AE31" s="250"/>
      <c r="AF31" s="40"/>
      <c r="AG31" s="40"/>
      <c r="AH31" s="40"/>
      <c r="AI31" s="40"/>
      <c r="AJ31" s="40"/>
      <c r="AK31" s="249">
        <v>0</v>
      </c>
      <c r="AL31" s="250"/>
      <c r="AM31" s="250"/>
      <c r="AN31" s="250"/>
      <c r="AO31" s="250"/>
      <c r="AP31" s="40"/>
      <c r="AQ31" s="40"/>
      <c r="AR31" s="41"/>
      <c r="BE31" s="239"/>
    </row>
    <row r="32" spans="2:57" s="3" customFormat="1" ht="14.45" customHeight="1" hidden="1">
      <c r="B32" s="39"/>
      <c r="C32" s="40"/>
      <c r="D32" s="40"/>
      <c r="E32" s="40"/>
      <c r="F32" s="28" t="s">
        <v>41</v>
      </c>
      <c r="G32" s="40"/>
      <c r="H32" s="40"/>
      <c r="I32" s="40"/>
      <c r="J32" s="40"/>
      <c r="K32" s="40"/>
      <c r="L32" s="251">
        <v>0.12</v>
      </c>
      <c r="M32" s="250"/>
      <c r="N32" s="250"/>
      <c r="O32" s="250"/>
      <c r="P32" s="250"/>
      <c r="Q32" s="40"/>
      <c r="R32" s="40"/>
      <c r="S32" s="40"/>
      <c r="T32" s="40"/>
      <c r="U32" s="40"/>
      <c r="V32" s="40"/>
      <c r="W32" s="249">
        <f>ROUND(BC94,2)</f>
        <v>0</v>
      </c>
      <c r="X32" s="250"/>
      <c r="Y32" s="250"/>
      <c r="Z32" s="250"/>
      <c r="AA32" s="250"/>
      <c r="AB32" s="250"/>
      <c r="AC32" s="250"/>
      <c r="AD32" s="250"/>
      <c r="AE32" s="250"/>
      <c r="AF32" s="40"/>
      <c r="AG32" s="40"/>
      <c r="AH32" s="40"/>
      <c r="AI32" s="40"/>
      <c r="AJ32" s="40"/>
      <c r="AK32" s="249">
        <v>0</v>
      </c>
      <c r="AL32" s="250"/>
      <c r="AM32" s="250"/>
      <c r="AN32" s="250"/>
      <c r="AO32" s="250"/>
      <c r="AP32" s="40"/>
      <c r="AQ32" s="40"/>
      <c r="AR32" s="41"/>
      <c r="BE32" s="239"/>
    </row>
    <row r="33" spans="2:57" s="3" customFormat="1" ht="14.45" customHeight="1" hidden="1">
      <c r="B33" s="39"/>
      <c r="C33" s="40"/>
      <c r="D33" s="40"/>
      <c r="E33" s="40"/>
      <c r="F33" s="28" t="s">
        <v>42</v>
      </c>
      <c r="G33" s="40"/>
      <c r="H33" s="40"/>
      <c r="I33" s="40"/>
      <c r="J33" s="40"/>
      <c r="K33" s="40"/>
      <c r="L33" s="251">
        <v>0</v>
      </c>
      <c r="M33" s="250"/>
      <c r="N33" s="250"/>
      <c r="O33" s="250"/>
      <c r="P33" s="250"/>
      <c r="Q33" s="40"/>
      <c r="R33" s="40"/>
      <c r="S33" s="40"/>
      <c r="T33" s="40"/>
      <c r="U33" s="40"/>
      <c r="V33" s="40"/>
      <c r="W33" s="249">
        <f>ROUND(BD94,2)</f>
        <v>0</v>
      </c>
      <c r="X33" s="250"/>
      <c r="Y33" s="250"/>
      <c r="Z33" s="250"/>
      <c r="AA33" s="250"/>
      <c r="AB33" s="250"/>
      <c r="AC33" s="250"/>
      <c r="AD33" s="250"/>
      <c r="AE33" s="250"/>
      <c r="AF33" s="40"/>
      <c r="AG33" s="40"/>
      <c r="AH33" s="40"/>
      <c r="AI33" s="40"/>
      <c r="AJ33" s="40"/>
      <c r="AK33" s="249">
        <v>0</v>
      </c>
      <c r="AL33" s="250"/>
      <c r="AM33" s="250"/>
      <c r="AN33" s="250"/>
      <c r="AO33" s="250"/>
      <c r="AP33" s="40"/>
      <c r="AQ33" s="40"/>
      <c r="AR33" s="41"/>
      <c r="BE33" s="239"/>
    </row>
    <row r="34" spans="1:57" s="2" customFormat="1" ht="6.95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238"/>
    </row>
    <row r="35" spans="1:57" s="2" customFormat="1" ht="25.9" customHeight="1">
      <c r="A35" s="33"/>
      <c r="B35" s="34"/>
      <c r="C35" s="42"/>
      <c r="D35" s="43" t="s">
        <v>43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44</v>
      </c>
      <c r="U35" s="44"/>
      <c r="V35" s="44"/>
      <c r="W35" s="44"/>
      <c r="X35" s="252" t="s">
        <v>45</v>
      </c>
      <c r="Y35" s="253"/>
      <c r="Z35" s="253"/>
      <c r="AA35" s="253"/>
      <c r="AB35" s="253"/>
      <c r="AC35" s="44"/>
      <c r="AD35" s="44"/>
      <c r="AE35" s="44"/>
      <c r="AF35" s="44"/>
      <c r="AG35" s="44"/>
      <c r="AH35" s="44"/>
      <c r="AI35" s="44"/>
      <c r="AJ35" s="44"/>
      <c r="AK35" s="254">
        <f>SUM(AK26:AK33)</f>
        <v>0</v>
      </c>
      <c r="AL35" s="253"/>
      <c r="AM35" s="253"/>
      <c r="AN35" s="253"/>
      <c r="AO35" s="255"/>
      <c r="AP35" s="42"/>
      <c r="AQ35" s="42"/>
      <c r="AR35" s="38"/>
      <c r="BE35" s="33"/>
    </row>
    <row r="36" spans="1:57" s="2" customFormat="1" ht="6.9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14.45" customHeight="1">
      <c r="A37" s="33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8"/>
      <c r="BE37" s="33"/>
    </row>
    <row r="38" spans="2:44" s="1" customFormat="1" ht="14.45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5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5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5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5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5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5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5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5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5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5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5" customHeight="1">
      <c r="B49" s="46"/>
      <c r="C49" s="47"/>
      <c r="D49" s="48" t="s">
        <v>46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8" t="s">
        <v>47</v>
      </c>
      <c r="AI49" s="49"/>
      <c r="AJ49" s="49"/>
      <c r="AK49" s="49"/>
      <c r="AL49" s="49"/>
      <c r="AM49" s="49"/>
      <c r="AN49" s="49"/>
      <c r="AO49" s="49"/>
      <c r="AP49" s="47"/>
      <c r="AQ49" s="47"/>
      <c r="AR49" s="50"/>
    </row>
    <row r="50" spans="2:44" ht="11.25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1.25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1.25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1.25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1.25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1.2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1.25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1.25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1.25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1.25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.75">
      <c r="A60" s="33"/>
      <c r="B60" s="34"/>
      <c r="C60" s="35"/>
      <c r="D60" s="51" t="s">
        <v>48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1" t="s">
        <v>49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1" t="s">
        <v>48</v>
      </c>
      <c r="AI60" s="37"/>
      <c r="AJ60" s="37"/>
      <c r="AK60" s="37"/>
      <c r="AL60" s="37"/>
      <c r="AM60" s="51" t="s">
        <v>49</v>
      </c>
      <c r="AN60" s="37"/>
      <c r="AO60" s="37"/>
      <c r="AP60" s="35"/>
      <c r="AQ60" s="35"/>
      <c r="AR60" s="38"/>
      <c r="BE60" s="33"/>
    </row>
    <row r="61" spans="2:44" ht="11.25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1.25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1.25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.75">
      <c r="A64" s="33"/>
      <c r="B64" s="34"/>
      <c r="C64" s="35"/>
      <c r="D64" s="48" t="s">
        <v>50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48" t="s">
        <v>51</v>
      </c>
      <c r="AI64" s="52"/>
      <c r="AJ64" s="52"/>
      <c r="AK64" s="52"/>
      <c r="AL64" s="52"/>
      <c r="AM64" s="52"/>
      <c r="AN64" s="52"/>
      <c r="AO64" s="52"/>
      <c r="AP64" s="35"/>
      <c r="AQ64" s="35"/>
      <c r="AR64" s="38"/>
      <c r="BE64" s="33"/>
    </row>
    <row r="65" spans="2:44" ht="11.2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1.25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1.25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1.25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1.25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1.25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1.25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1.25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1.25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1.25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.75">
      <c r="A75" s="33"/>
      <c r="B75" s="34"/>
      <c r="C75" s="35"/>
      <c r="D75" s="51" t="s">
        <v>48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1" t="s">
        <v>49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1" t="s">
        <v>48</v>
      </c>
      <c r="AI75" s="37"/>
      <c r="AJ75" s="37"/>
      <c r="AK75" s="37"/>
      <c r="AL75" s="37"/>
      <c r="AM75" s="51" t="s">
        <v>49</v>
      </c>
      <c r="AN75" s="37"/>
      <c r="AO75" s="37"/>
      <c r="AP75" s="35"/>
      <c r="AQ75" s="35"/>
      <c r="AR75" s="38"/>
      <c r="BE75" s="33"/>
    </row>
    <row r="76" spans="1:57" s="2" customFormat="1" ht="11.25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8"/>
      <c r="BE76" s="33"/>
    </row>
    <row r="77" spans="1:57" s="2" customFormat="1" ht="6.95" customHeight="1">
      <c r="A77" s="33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38"/>
      <c r="BE77" s="33"/>
    </row>
    <row r="81" spans="1:57" s="2" customFormat="1" ht="6.95" customHeight="1">
      <c r="A81" s="33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38"/>
      <c r="BE81" s="33"/>
    </row>
    <row r="82" spans="1:57" s="2" customFormat="1" ht="24.95" customHeight="1">
      <c r="A82" s="33"/>
      <c r="B82" s="34"/>
      <c r="C82" s="22" t="s">
        <v>52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8"/>
      <c r="BE82" s="33"/>
    </row>
    <row r="83" spans="1:57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8"/>
      <c r="BE83" s="33"/>
    </row>
    <row r="84" spans="2:44" s="4" customFormat="1" ht="12" customHeight="1">
      <c r="B84" s="57"/>
      <c r="C84" s="28" t="s">
        <v>13</v>
      </c>
      <c r="D84" s="58"/>
      <c r="E84" s="58"/>
      <c r="F84" s="58"/>
      <c r="G84" s="58"/>
      <c r="H84" s="58"/>
      <c r="I84" s="58"/>
      <c r="J84" s="58"/>
      <c r="K84" s="58"/>
      <c r="L84" s="58" t="str">
        <f>K5</f>
        <v>2024-07</v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9"/>
    </row>
    <row r="85" spans="2:44" s="5" customFormat="1" ht="36.95" customHeight="1">
      <c r="B85" s="60"/>
      <c r="C85" s="61" t="s">
        <v>16</v>
      </c>
      <c r="D85" s="62"/>
      <c r="E85" s="62"/>
      <c r="F85" s="62"/>
      <c r="G85" s="62"/>
      <c r="H85" s="62"/>
      <c r="I85" s="62"/>
      <c r="J85" s="62"/>
      <c r="K85" s="62"/>
      <c r="L85" s="256" t="str">
        <f>K6</f>
        <v>Zelená 1084/15a</v>
      </c>
      <c r="M85" s="257"/>
      <c r="N85" s="257"/>
      <c r="O85" s="257"/>
      <c r="P85" s="257"/>
      <c r="Q85" s="257"/>
      <c r="R85" s="257"/>
      <c r="S85" s="257"/>
      <c r="T85" s="257"/>
      <c r="U85" s="257"/>
      <c r="V85" s="257"/>
      <c r="W85" s="257"/>
      <c r="X85" s="257"/>
      <c r="Y85" s="257"/>
      <c r="Z85" s="257"/>
      <c r="AA85" s="257"/>
      <c r="AB85" s="257"/>
      <c r="AC85" s="257"/>
      <c r="AD85" s="257"/>
      <c r="AE85" s="257"/>
      <c r="AF85" s="257"/>
      <c r="AG85" s="257"/>
      <c r="AH85" s="257"/>
      <c r="AI85" s="257"/>
      <c r="AJ85" s="257"/>
      <c r="AK85" s="62"/>
      <c r="AL85" s="62"/>
      <c r="AM85" s="62"/>
      <c r="AN85" s="62"/>
      <c r="AO85" s="62"/>
      <c r="AP85" s="62"/>
      <c r="AQ85" s="62"/>
      <c r="AR85" s="63"/>
    </row>
    <row r="86" spans="1:57" s="2" customFormat="1" ht="6.95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8"/>
      <c r="BE86" s="33"/>
    </row>
    <row r="87" spans="1:57" s="2" customFormat="1" ht="12" customHeight="1">
      <c r="A87" s="33"/>
      <c r="B87" s="34"/>
      <c r="C87" s="28" t="s">
        <v>20</v>
      </c>
      <c r="D87" s="35"/>
      <c r="E87" s="35"/>
      <c r="F87" s="35"/>
      <c r="G87" s="35"/>
      <c r="H87" s="35"/>
      <c r="I87" s="35"/>
      <c r="J87" s="35"/>
      <c r="K87" s="35"/>
      <c r="L87" s="64" t="str">
        <f>IF(K8="","",K8)</f>
        <v xml:space="preserve"> 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8" t="s">
        <v>22</v>
      </c>
      <c r="AJ87" s="35"/>
      <c r="AK87" s="35"/>
      <c r="AL87" s="35"/>
      <c r="AM87" s="258" t="str">
        <f>IF(AN8="","",AN8)</f>
        <v>24. 1. 2024</v>
      </c>
      <c r="AN87" s="258"/>
      <c r="AO87" s="35"/>
      <c r="AP87" s="35"/>
      <c r="AQ87" s="35"/>
      <c r="AR87" s="38"/>
      <c r="BE87" s="33"/>
    </row>
    <row r="88" spans="1:57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8"/>
      <c r="BE88" s="33"/>
    </row>
    <row r="89" spans="1:57" s="2" customFormat="1" ht="15.2" customHeight="1">
      <c r="A89" s="33"/>
      <c r="B89" s="34"/>
      <c r="C89" s="28" t="s">
        <v>24</v>
      </c>
      <c r="D89" s="35"/>
      <c r="E89" s="35"/>
      <c r="F89" s="35"/>
      <c r="G89" s="35"/>
      <c r="H89" s="35"/>
      <c r="I89" s="35"/>
      <c r="J89" s="35"/>
      <c r="K89" s="35"/>
      <c r="L89" s="58" t="str">
        <f>IF(E11="","",E11)</f>
        <v xml:space="preserve"> 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8" t="s">
        <v>29</v>
      </c>
      <c r="AJ89" s="35"/>
      <c r="AK89" s="35"/>
      <c r="AL89" s="35"/>
      <c r="AM89" s="259" t="str">
        <f>IF(E17="","",E17)</f>
        <v xml:space="preserve"> </v>
      </c>
      <c r="AN89" s="260"/>
      <c r="AO89" s="260"/>
      <c r="AP89" s="260"/>
      <c r="AQ89" s="35"/>
      <c r="AR89" s="38"/>
      <c r="AS89" s="261" t="s">
        <v>53</v>
      </c>
      <c r="AT89" s="262"/>
      <c r="AU89" s="66"/>
      <c r="AV89" s="66"/>
      <c r="AW89" s="66"/>
      <c r="AX89" s="66"/>
      <c r="AY89" s="66"/>
      <c r="AZ89" s="66"/>
      <c r="BA89" s="66"/>
      <c r="BB89" s="66"/>
      <c r="BC89" s="66"/>
      <c r="BD89" s="67"/>
      <c r="BE89" s="33"/>
    </row>
    <row r="90" spans="1:57" s="2" customFormat="1" ht="15.2" customHeight="1">
      <c r="A90" s="33"/>
      <c r="B90" s="34"/>
      <c r="C90" s="28" t="s">
        <v>27</v>
      </c>
      <c r="D90" s="35"/>
      <c r="E90" s="35"/>
      <c r="F90" s="35"/>
      <c r="G90" s="35"/>
      <c r="H90" s="35"/>
      <c r="I90" s="35"/>
      <c r="J90" s="35"/>
      <c r="K90" s="35"/>
      <c r="L90" s="58" t="str">
        <f>IF(E14="Vyplň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8" t="s">
        <v>30</v>
      </c>
      <c r="AJ90" s="35"/>
      <c r="AK90" s="35"/>
      <c r="AL90" s="35"/>
      <c r="AM90" s="259" t="str">
        <f>IF(E20="","",E20)</f>
        <v xml:space="preserve"> </v>
      </c>
      <c r="AN90" s="260"/>
      <c r="AO90" s="260"/>
      <c r="AP90" s="260"/>
      <c r="AQ90" s="35"/>
      <c r="AR90" s="38"/>
      <c r="AS90" s="263"/>
      <c r="AT90" s="264"/>
      <c r="AU90" s="68"/>
      <c r="AV90" s="68"/>
      <c r="AW90" s="68"/>
      <c r="AX90" s="68"/>
      <c r="AY90" s="68"/>
      <c r="AZ90" s="68"/>
      <c r="BA90" s="68"/>
      <c r="BB90" s="68"/>
      <c r="BC90" s="68"/>
      <c r="BD90" s="69"/>
      <c r="BE90" s="33"/>
    </row>
    <row r="91" spans="1:57" s="2" customFormat="1" ht="10.9" customHeight="1">
      <c r="A91" s="33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8"/>
      <c r="AS91" s="265"/>
      <c r="AT91" s="266"/>
      <c r="AU91" s="70"/>
      <c r="AV91" s="70"/>
      <c r="AW91" s="70"/>
      <c r="AX91" s="70"/>
      <c r="AY91" s="70"/>
      <c r="AZ91" s="70"/>
      <c r="BA91" s="70"/>
      <c r="BB91" s="70"/>
      <c r="BC91" s="70"/>
      <c r="BD91" s="71"/>
      <c r="BE91" s="33"/>
    </row>
    <row r="92" spans="1:57" s="2" customFormat="1" ht="29.25" customHeight="1">
      <c r="A92" s="33"/>
      <c r="B92" s="34"/>
      <c r="C92" s="267" t="s">
        <v>54</v>
      </c>
      <c r="D92" s="268"/>
      <c r="E92" s="268"/>
      <c r="F92" s="268"/>
      <c r="G92" s="268"/>
      <c r="H92" s="72"/>
      <c r="I92" s="269" t="s">
        <v>55</v>
      </c>
      <c r="J92" s="268"/>
      <c r="K92" s="268"/>
      <c r="L92" s="268"/>
      <c r="M92" s="268"/>
      <c r="N92" s="268"/>
      <c r="O92" s="268"/>
      <c r="P92" s="268"/>
      <c r="Q92" s="268"/>
      <c r="R92" s="268"/>
      <c r="S92" s="268"/>
      <c r="T92" s="268"/>
      <c r="U92" s="268"/>
      <c r="V92" s="268"/>
      <c r="W92" s="268"/>
      <c r="X92" s="268"/>
      <c r="Y92" s="268"/>
      <c r="Z92" s="268"/>
      <c r="AA92" s="268"/>
      <c r="AB92" s="268"/>
      <c r="AC92" s="268"/>
      <c r="AD92" s="268"/>
      <c r="AE92" s="268"/>
      <c r="AF92" s="268"/>
      <c r="AG92" s="270" t="s">
        <v>56</v>
      </c>
      <c r="AH92" s="268"/>
      <c r="AI92" s="268"/>
      <c r="AJ92" s="268"/>
      <c r="AK92" s="268"/>
      <c r="AL92" s="268"/>
      <c r="AM92" s="268"/>
      <c r="AN92" s="269" t="s">
        <v>57</v>
      </c>
      <c r="AO92" s="268"/>
      <c r="AP92" s="271"/>
      <c r="AQ92" s="73" t="s">
        <v>58</v>
      </c>
      <c r="AR92" s="38"/>
      <c r="AS92" s="74" t="s">
        <v>59</v>
      </c>
      <c r="AT92" s="75" t="s">
        <v>60</v>
      </c>
      <c r="AU92" s="75" t="s">
        <v>61</v>
      </c>
      <c r="AV92" s="75" t="s">
        <v>62</v>
      </c>
      <c r="AW92" s="75" t="s">
        <v>63</v>
      </c>
      <c r="AX92" s="75" t="s">
        <v>64</v>
      </c>
      <c r="AY92" s="75" t="s">
        <v>65</v>
      </c>
      <c r="AZ92" s="75" t="s">
        <v>66</v>
      </c>
      <c r="BA92" s="75" t="s">
        <v>67</v>
      </c>
      <c r="BB92" s="75" t="s">
        <v>68</v>
      </c>
      <c r="BC92" s="75" t="s">
        <v>69</v>
      </c>
      <c r="BD92" s="76" t="s">
        <v>70</v>
      </c>
      <c r="BE92" s="33"/>
    </row>
    <row r="93" spans="1:57" s="2" customFormat="1" ht="10.9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8"/>
      <c r="AS93" s="77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9"/>
      <c r="BE93" s="33"/>
    </row>
    <row r="94" spans="2:90" s="6" customFormat="1" ht="32.45" customHeight="1">
      <c r="B94" s="80"/>
      <c r="C94" s="81" t="s">
        <v>71</v>
      </c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275">
        <f>ROUND(AG95,2)</f>
        <v>0</v>
      </c>
      <c r="AH94" s="275"/>
      <c r="AI94" s="275"/>
      <c r="AJ94" s="275"/>
      <c r="AK94" s="275"/>
      <c r="AL94" s="275"/>
      <c r="AM94" s="275"/>
      <c r="AN94" s="276">
        <f>SUM(AG94,AT94)</f>
        <v>0</v>
      </c>
      <c r="AO94" s="276"/>
      <c r="AP94" s="276"/>
      <c r="AQ94" s="84" t="s">
        <v>1</v>
      </c>
      <c r="AR94" s="85"/>
      <c r="AS94" s="86">
        <f>ROUND(AS95,2)</f>
        <v>0</v>
      </c>
      <c r="AT94" s="87">
        <f>ROUND(SUM(AV94:AW94),2)</f>
        <v>0</v>
      </c>
      <c r="AU94" s="88">
        <f>ROUND(AU95,5)</f>
        <v>0</v>
      </c>
      <c r="AV94" s="87">
        <f>ROUND(AZ94*L29,2)</f>
        <v>0</v>
      </c>
      <c r="AW94" s="87">
        <f>ROUND(BA94*L30,2)</f>
        <v>0</v>
      </c>
      <c r="AX94" s="87">
        <f>ROUND(BB94*L29,2)</f>
        <v>0</v>
      </c>
      <c r="AY94" s="87">
        <f>ROUND(BC94*L30,2)</f>
        <v>0</v>
      </c>
      <c r="AZ94" s="87">
        <f>ROUND(AZ95,2)</f>
        <v>0</v>
      </c>
      <c r="BA94" s="87">
        <f>ROUND(BA95,2)</f>
        <v>0</v>
      </c>
      <c r="BB94" s="87">
        <f>ROUND(BB95,2)</f>
        <v>0</v>
      </c>
      <c r="BC94" s="87">
        <f>ROUND(BC95,2)</f>
        <v>0</v>
      </c>
      <c r="BD94" s="89">
        <f>ROUND(BD95,2)</f>
        <v>0</v>
      </c>
      <c r="BS94" s="90" t="s">
        <v>72</v>
      </c>
      <c r="BT94" s="90" t="s">
        <v>73</v>
      </c>
      <c r="BU94" s="91" t="s">
        <v>74</v>
      </c>
      <c r="BV94" s="90" t="s">
        <v>75</v>
      </c>
      <c r="BW94" s="90" t="s">
        <v>5</v>
      </c>
      <c r="BX94" s="90" t="s">
        <v>76</v>
      </c>
      <c r="CL94" s="90" t="s">
        <v>1</v>
      </c>
    </row>
    <row r="95" spans="1:91" s="7" customFormat="1" ht="16.5" customHeight="1">
      <c r="A95" s="92" t="s">
        <v>77</v>
      </c>
      <c r="B95" s="93"/>
      <c r="C95" s="94"/>
      <c r="D95" s="274" t="s">
        <v>78</v>
      </c>
      <c r="E95" s="274"/>
      <c r="F95" s="274"/>
      <c r="G95" s="274"/>
      <c r="H95" s="274"/>
      <c r="I95" s="95"/>
      <c r="J95" s="274" t="s">
        <v>79</v>
      </c>
      <c r="K95" s="274"/>
      <c r="L95" s="274"/>
      <c r="M95" s="274"/>
      <c r="N95" s="274"/>
      <c r="O95" s="274"/>
      <c r="P95" s="274"/>
      <c r="Q95" s="274"/>
      <c r="R95" s="274"/>
      <c r="S95" s="274"/>
      <c r="T95" s="274"/>
      <c r="U95" s="274"/>
      <c r="V95" s="274"/>
      <c r="W95" s="274"/>
      <c r="X95" s="274"/>
      <c r="Y95" s="274"/>
      <c r="Z95" s="274"/>
      <c r="AA95" s="274"/>
      <c r="AB95" s="274"/>
      <c r="AC95" s="274"/>
      <c r="AD95" s="274"/>
      <c r="AE95" s="274"/>
      <c r="AF95" s="274"/>
      <c r="AG95" s="272">
        <f>'01 - Výměna kotle - resta...'!J30</f>
        <v>0</v>
      </c>
      <c r="AH95" s="273"/>
      <c r="AI95" s="273"/>
      <c r="AJ95" s="273"/>
      <c r="AK95" s="273"/>
      <c r="AL95" s="273"/>
      <c r="AM95" s="273"/>
      <c r="AN95" s="272">
        <f>SUM(AG95,AT95)</f>
        <v>0</v>
      </c>
      <c r="AO95" s="273"/>
      <c r="AP95" s="273"/>
      <c r="AQ95" s="96" t="s">
        <v>80</v>
      </c>
      <c r="AR95" s="97"/>
      <c r="AS95" s="98">
        <v>0</v>
      </c>
      <c r="AT95" s="99">
        <f>ROUND(SUM(AV95:AW95),2)</f>
        <v>0</v>
      </c>
      <c r="AU95" s="100">
        <f>'01 - Výměna kotle - resta...'!P125</f>
        <v>0</v>
      </c>
      <c r="AV95" s="99">
        <f>'01 - Výměna kotle - resta...'!J33</f>
        <v>0</v>
      </c>
      <c r="AW95" s="99">
        <f>'01 - Výměna kotle - resta...'!J34</f>
        <v>0</v>
      </c>
      <c r="AX95" s="99">
        <f>'01 - Výměna kotle - resta...'!J35</f>
        <v>0</v>
      </c>
      <c r="AY95" s="99">
        <f>'01 - Výměna kotle - resta...'!J36</f>
        <v>0</v>
      </c>
      <c r="AZ95" s="99">
        <f>'01 - Výměna kotle - resta...'!F33</f>
        <v>0</v>
      </c>
      <c r="BA95" s="99">
        <f>'01 - Výměna kotle - resta...'!F34</f>
        <v>0</v>
      </c>
      <c r="BB95" s="99">
        <f>'01 - Výměna kotle - resta...'!F35</f>
        <v>0</v>
      </c>
      <c r="BC95" s="99">
        <f>'01 - Výměna kotle - resta...'!F36</f>
        <v>0</v>
      </c>
      <c r="BD95" s="101">
        <f>'01 - Výměna kotle - resta...'!F37</f>
        <v>0</v>
      </c>
      <c r="BT95" s="102" t="s">
        <v>81</v>
      </c>
      <c r="BV95" s="102" t="s">
        <v>75</v>
      </c>
      <c r="BW95" s="102" t="s">
        <v>82</v>
      </c>
      <c r="BX95" s="102" t="s">
        <v>5</v>
      </c>
      <c r="CL95" s="102" t="s">
        <v>1</v>
      </c>
      <c r="CM95" s="102" t="s">
        <v>83</v>
      </c>
    </row>
    <row r="96" spans="1:57" s="2" customFormat="1" ht="30" customHeight="1">
      <c r="A96" s="33"/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8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</row>
    <row r="97" spans="1:57" s="2" customFormat="1" ht="6.95" customHeight="1">
      <c r="A97" s="33"/>
      <c r="B97" s="53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38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</row>
  </sheetData>
  <sheetProtection algorithmName="SHA-512" hashValue="RUP3JJ2lQJSSgcWZr2jwv0Ndpt2vLBrM20xhusaQt2ptE7LI+oV204X56skbMUog+l9SjqW0Ga08DtG1JK2iyA==" saltValue="ptmiameXES8Tw9P5nEWvJq1lV+DYNUaoS6C3XtIUh8arbf1aYDirOkXuEo2xEbh+Vm8cfiKWiafVCvzDC8BNuw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01 - Výměna kotle - resta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1"/>
  <sheetViews>
    <sheetView showGridLines="0" tabSelected="1" workbookViewId="0" topLeftCell="A206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AT2" s="16" t="s">
        <v>82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9"/>
      <c r="AT3" s="16" t="s">
        <v>83</v>
      </c>
    </row>
    <row r="4" spans="2:46" s="1" customFormat="1" ht="24.95" customHeight="1">
      <c r="B4" s="19"/>
      <c r="D4" s="105" t="s">
        <v>84</v>
      </c>
      <c r="L4" s="19"/>
      <c r="M4" s="106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7" t="s">
        <v>16</v>
      </c>
      <c r="L6" s="19"/>
    </row>
    <row r="7" spans="2:12" s="1" customFormat="1" ht="16.5" customHeight="1">
      <c r="B7" s="19"/>
      <c r="E7" s="278" t="str">
        <f>'Rekapitulace stavby'!K6</f>
        <v>Zelená 1084/15a</v>
      </c>
      <c r="F7" s="279"/>
      <c r="G7" s="279"/>
      <c r="H7" s="279"/>
      <c r="L7" s="19"/>
    </row>
    <row r="8" spans="1:31" s="2" customFormat="1" ht="12" customHeight="1">
      <c r="A8" s="33"/>
      <c r="B8" s="38"/>
      <c r="C8" s="33"/>
      <c r="D8" s="107" t="s">
        <v>85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280" t="s">
        <v>86</v>
      </c>
      <c r="F9" s="281"/>
      <c r="G9" s="281"/>
      <c r="H9" s="281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7" t="s">
        <v>18</v>
      </c>
      <c r="E11" s="33"/>
      <c r="F11" s="108" t="s">
        <v>1</v>
      </c>
      <c r="G11" s="33"/>
      <c r="H11" s="33"/>
      <c r="I11" s="107" t="s">
        <v>19</v>
      </c>
      <c r="J11" s="108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7" t="s">
        <v>20</v>
      </c>
      <c r="E12" s="33"/>
      <c r="F12" s="108" t="s">
        <v>21</v>
      </c>
      <c r="G12" s="33"/>
      <c r="H12" s="33"/>
      <c r="I12" s="107" t="s">
        <v>22</v>
      </c>
      <c r="J12" s="109" t="str">
        <f>'Rekapitulace stavby'!AN8</f>
        <v>24. 1. 2024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7" t="s">
        <v>24</v>
      </c>
      <c r="E14" s="33"/>
      <c r="F14" s="33"/>
      <c r="G14" s="33"/>
      <c r="H14" s="33"/>
      <c r="I14" s="107" t="s">
        <v>25</v>
      </c>
      <c r="J14" s="108" t="str">
        <f>IF('Rekapitulace stavby'!AN10="","",'Rekapitulace stavby'!AN10)</f>
        <v/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8" t="str">
        <f>IF('Rekapitulace stavby'!E11="","",'Rekapitulace stavby'!E11)</f>
        <v xml:space="preserve"> </v>
      </c>
      <c r="F15" s="33"/>
      <c r="G15" s="33"/>
      <c r="H15" s="33"/>
      <c r="I15" s="107" t="s">
        <v>26</v>
      </c>
      <c r="J15" s="108" t="str">
        <f>IF('Rekapitulace stavby'!AN11="","",'Rekapitulace stavby'!AN11)</f>
        <v/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7" t="s">
        <v>27</v>
      </c>
      <c r="E17" s="33"/>
      <c r="F17" s="33"/>
      <c r="G17" s="33"/>
      <c r="H17" s="33"/>
      <c r="I17" s="107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282" t="str">
        <f>'Rekapitulace stavby'!E14</f>
        <v>Vyplň údaj</v>
      </c>
      <c r="F18" s="283"/>
      <c r="G18" s="283"/>
      <c r="H18" s="283"/>
      <c r="I18" s="107" t="s">
        <v>26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7" t="s">
        <v>29</v>
      </c>
      <c r="E20" s="33"/>
      <c r="F20" s="33"/>
      <c r="G20" s="33"/>
      <c r="H20" s="33"/>
      <c r="I20" s="107" t="s">
        <v>25</v>
      </c>
      <c r="J20" s="108" t="str">
        <f>IF('Rekapitulace stavby'!AN16="","",'Rekapitulace stavby'!AN16)</f>
        <v/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8" t="str">
        <f>IF('Rekapitulace stavby'!E17="","",'Rekapitulace stavby'!E17)</f>
        <v xml:space="preserve"> </v>
      </c>
      <c r="F21" s="33"/>
      <c r="G21" s="33"/>
      <c r="H21" s="33"/>
      <c r="I21" s="107" t="s">
        <v>26</v>
      </c>
      <c r="J21" s="108" t="str">
        <f>IF('Rekapitulace stavby'!AN17="","",'Rekapitulace stavby'!AN17)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7" t="s">
        <v>30</v>
      </c>
      <c r="E23" s="33"/>
      <c r="F23" s="33"/>
      <c r="G23" s="33"/>
      <c r="H23" s="33"/>
      <c r="I23" s="107" t="s">
        <v>25</v>
      </c>
      <c r="J23" s="108" t="str">
        <f>IF('Rekapitulace stavby'!AN19="","",'Rekapitulace stavby'!AN19)</f>
        <v/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8" t="str">
        <f>IF('Rekapitulace stavby'!E20="","",'Rekapitulace stavby'!E20)</f>
        <v xml:space="preserve"> </v>
      </c>
      <c r="F24" s="33"/>
      <c r="G24" s="33"/>
      <c r="H24" s="33"/>
      <c r="I24" s="107" t="s">
        <v>26</v>
      </c>
      <c r="J24" s="108" t="str">
        <f>IF('Rekapitulace stavby'!AN20="","",'Rekapitulace stavby'!AN20)</f>
        <v/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7" t="s">
        <v>32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0"/>
      <c r="B27" s="111"/>
      <c r="C27" s="110"/>
      <c r="D27" s="110"/>
      <c r="E27" s="284" t="s">
        <v>1</v>
      </c>
      <c r="F27" s="284"/>
      <c r="G27" s="284"/>
      <c r="H27" s="284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3"/>
      <c r="E29" s="113"/>
      <c r="F29" s="113"/>
      <c r="G29" s="113"/>
      <c r="H29" s="113"/>
      <c r="I29" s="113"/>
      <c r="J29" s="113"/>
      <c r="K29" s="113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4" t="s">
        <v>33</v>
      </c>
      <c r="E30" s="33"/>
      <c r="F30" s="33"/>
      <c r="G30" s="33"/>
      <c r="H30" s="33"/>
      <c r="I30" s="33"/>
      <c r="J30" s="115">
        <f>ROUND(J125,2)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3"/>
      <c r="E31" s="113"/>
      <c r="F31" s="113"/>
      <c r="G31" s="113"/>
      <c r="H31" s="113"/>
      <c r="I31" s="113"/>
      <c r="J31" s="113"/>
      <c r="K31" s="113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16" t="s">
        <v>35</v>
      </c>
      <c r="G32" s="33"/>
      <c r="H32" s="33"/>
      <c r="I32" s="116" t="s">
        <v>34</v>
      </c>
      <c r="J32" s="116" t="s">
        <v>36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17" t="s">
        <v>37</v>
      </c>
      <c r="E33" s="107" t="s">
        <v>38</v>
      </c>
      <c r="F33" s="118">
        <f>ROUND((SUM(BE125:BE230)),2)</f>
        <v>0</v>
      </c>
      <c r="G33" s="33"/>
      <c r="H33" s="33"/>
      <c r="I33" s="119">
        <v>0.21</v>
      </c>
      <c r="J33" s="118">
        <f>ROUND(((SUM(BE125:BE230))*I33),2)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07" t="s">
        <v>39</v>
      </c>
      <c r="F34" s="118">
        <f>ROUND((SUM(BF125:BF230)),2)</f>
        <v>0</v>
      </c>
      <c r="G34" s="33"/>
      <c r="H34" s="33"/>
      <c r="I34" s="119">
        <v>0.12</v>
      </c>
      <c r="J34" s="118">
        <f>ROUND(((SUM(BF125:BF230))*I34),2)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07" t="s">
        <v>40</v>
      </c>
      <c r="F35" s="118">
        <f>ROUND((SUM(BG125:BG230)),2)</f>
        <v>0</v>
      </c>
      <c r="G35" s="33"/>
      <c r="H35" s="33"/>
      <c r="I35" s="119">
        <v>0.21</v>
      </c>
      <c r="J35" s="118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07" t="s">
        <v>41</v>
      </c>
      <c r="F36" s="118">
        <f>ROUND((SUM(BH125:BH230)),2)</f>
        <v>0</v>
      </c>
      <c r="G36" s="33"/>
      <c r="H36" s="33"/>
      <c r="I36" s="119">
        <v>0.12</v>
      </c>
      <c r="J36" s="118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07" t="s">
        <v>42</v>
      </c>
      <c r="F37" s="118">
        <f>ROUND((SUM(BI125:BI230)),2)</f>
        <v>0</v>
      </c>
      <c r="G37" s="33"/>
      <c r="H37" s="33"/>
      <c r="I37" s="119">
        <v>0</v>
      </c>
      <c r="J37" s="118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20"/>
      <c r="D39" s="121" t="s">
        <v>43</v>
      </c>
      <c r="E39" s="122"/>
      <c r="F39" s="122"/>
      <c r="G39" s="123" t="s">
        <v>44</v>
      </c>
      <c r="H39" s="124" t="s">
        <v>45</v>
      </c>
      <c r="I39" s="122"/>
      <c r="J39" s="125">
        <f>SUM(J30:J37)</f>
        <v>0</v>
      </c>
      <c r="K39" s="126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50"/>
      <c r="D50" s="127" t="s">
        <v>46</v>
      </c>
      <c r="E50" s="128"/>
      <c r="F50" s="128"/>
      <c r="G50" s="127" t="s">
        <v>47</v>
      </c>
      <c r="H50" s="128"/>
      <c r="I50" s="128"/>
      <c r="J50" s="128"/>
      <c r="K50" s="128"/>
      <c r="L50" s="50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1:31" s="2" customFormat="1" ht="12.75">
      <c r="A61" s="33"/>
      <c r="B61" s="38"/>
      <c r="C61" s="33"/>
      <c r="D61" s="129" t="s">
        <v>48</v>
      </c>
      <c r="E61" s="130"/>
      <c r="F61" s="131" t="s">
        <v>49</v>
      </c>
      <c r="G61" s="129" t="s">
        <v>48</v>
      </c>
      <c r="H61" s="130"/>
      <c r="I61" s="130"/>
      <c r="J61" s="132" t="s">
        <v>49</v>
      </c>
      <c r="K61" s="130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1:31" s="2" customFormat="1" ht="12.75">
      <c r="A65" s="33"/>
      <c r="B65" s="38"/>
      <c r="C65" s="33"/>
      <c r="D65" s="127" t="s">
        <v>50</v>
      </c>
      <c r="E65" s="133"/>
      <c r="F65" s="133"/>
      <c r="G65" s="127" t="s">
        <v>51</v>
      </c>
      <c r="H65" s="133"/>
      <c r="I65" s="133"/>
      <c r="J65" s="133"/>
      <c r="K65" s="133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1:31" s="2" customFormat="1" ht="12.75">
      <c r="A76" s="33"/>
      <c r="B76" s="38"/>
      <c r="C76" s="33"/>
      <c r="D76" s="129" t="s">
        <v>48</v>
      </c>
      <c r="E76" s="130"/>
      <c r="F76" s="131" t="s">
        <v>49</v>
      </c>
      <c r="G76" s="129" t="s">
        <v>48</v>
      </c>
      <c r="H76" s="130"/>
      <c r="I76" s="130"/>
      <c r="J76" s="132" t="s">
        <v>49</v>
      </c>
      <c r="K76" s="130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34"/>
      <c r="C77" s="135"/>
      <c r="D77" s="135"/>
      <c r="E77" s="135"/>
      <c r="F77" s="135"/>
      <c r="G77" s="135"/>
      <c r="H77" s="135"/>
      <c r="I77" s="135"/>
      <c r="J77" s="135"/>
      <c r="K77" s="135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36"/>
      <c r="C81" s="137"/>
      <c r="D81" s="137"/>
      <c r="E81" s="137"/>
      <c r="F81" s="137"/>
      <c r="G81" s="137"/>
      <c r="H81" s="137"/>
      <c r="I81" s="137"/>
      <c r="J81" s="137"/>
      <c r="K81" s="137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87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285" t="str">
        <f>E7</f>
        <v>Zelená 1084/15a</v>
      </c>
      <c r="F85" s="286"/>
      <c r="G85" s="286"/>
      <c r="H85" s="286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85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5"/>
      <c r="D87" s="35"/>
      <c r="E87" s="256" t="str">
        <f>E9</f>
        <v>01 - Výměna kotle - restaurace</v>
      </c>
      <c r="F87" s="287"/>
      <c r="G87" s="287"/>
      <c r="H87" s="287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5"/>
      <c r="E89" s="35"/>
      <c r="F89" s="26" t="str">
        <f>F12</f>
        <v xml:space="preserve"> </v>
      </c>
      <c r="G89" s="35"/>
      <c r="H89" s="35"/>
      <c r="I89" s="28" t="s">
        <v>22</v>
      </c>
      <c r="J89" s="65" t="str">
        <f>IF(J12="","",J12)</f>
        <v>24. 1. 2024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>
      <c r="A91" s="33"/>
      <c r="B91" s="34"/>
      <c r="C91" s="28" t="s">
        <v>24</v>
      </c>
      <c r="D91" s="35"/>
      <c r="E91" s="35"/>
      <c r="F91" s="26" t="str">
        <f>E15</f>
        <v xml:space="preserve"> </v>
      </c>
      <c r="G91" s="35"/>
      <c r="H91" s="35"/>
      <c r="I91" s="28" t="s">
        <v>29</v>
      </c>
      <c r="J91" s="31" t="str">
        <f>E21</f>
        <v xml:space="preserve"> 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27</v>
      </c>
      <c r="D92" s="35"/>
      <c r="E92" s="35"/>
      <c r="F92" s="26" t="str">
        <f>IF(E18="","",E18)</f>
        <v>Vyplň údaj</v>
      </c>
      <c r="G92" s="35"/>
      <c r="H92" s="35"/>
      <c r="I92" s="28" t="s">
        <v>30</v>
      </c>
      <c r="J92" s="31" t="str">
        <f>E24</f>
        <v xml:space="preserve"> 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38" t="s">
        <v>88</v>
      </c>
      <c r="D94" s="139"/>
      <c r="E94" s="139"/>
      <c r="F94" s="139"/>
      <c r="G94" s="139"/>
      <c r="H94" s="139"/>
      <c r="I94" s="139"/>
      <c r="J94" s="140" t="s">
        <v>89</v>
      </c>
      <c r="K94" s="139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41" t="s">
        <v>90</v>
      </c>
      <c r="D96" s="35"/>
      <c r="E96" s="35"/>
      <c r="F96" s="35"/>
      <c r="G96" s="35"/>
      <c r="H96" s="35"/>
      <c r="I96" s="35"/>
      <c r="J96" s="83">
        <f>J125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91</v>
      </c>
    </row>
    <row r="97" spans="2:12" s="9" customFormat="1" ht="24.95" customHeight="1">
      <c r="B97" s="142"/>
      <c r="C97" s="143"/>
      <c r="D97" s="144" t="s">
        <v>92</v>
      </c>
      <c r="E97" s="145"/>
      <c r="F97" s="145"/>
      <c r="G97" s="145"/>
      <c r="H97" s="145"/>
      <c r="I97" s="145"/>
      <c r="J97" s="146">
        <f>J126</f>
        <v>0</v>
      </c>
      <c r="K97" s="143"/>
      <c r="L97" s="147"/>
    </row>
    <row r="98" spans="2:12" s="10" customFormat="1" ht="19.9" customHeight="1">
      <c r="B98" s="148"/>
      <c r="C98" s="149"/>
      <c r="D98" s="150" t="s">
        <v>93</v>
      </c>
      <c r="E98" s="151"/>
      <c r="F98" s="151"/>
      <c r="G98" s="151"/>
      <c r="H98" s="151"/>
      <c r="I98" s="151"/>
      <c r="J98" s="152">
        <f>J127</f>
        <v>0</v>
      </c>
      <c r="K98" s="149"/>
      <c r="L98" s="153"/>
    </row>
    <row r="99" spans="2:12" s="9" customFormat="1" ht="24.95" customHeight="1">
      <c r="B99" s="142"/>
      <c r="C99" s="143"/>
      <c r="D99" s="144" t="s">
        <v>94</v>
      </c>
      <c r="E99" s="145"/>
      <c r="F99" s="145"/>
      <c r="G99" s="145"/>
      <c r="H99" s="145"/>
      <c r="I99" s="145"/>
      <c r="J99" s="146">
        <f>J132</f>
        <v>0</v>
      </c>
      <c r="K99" s="143"/>
      <c r="L99" s="147"/>
    </row>
    <row r="100" spans="2:12" s="10" customFormat="1" ht="19.9" customHeight="1">
      <c r="B100" s="148"/>
      <c r="C100" s="149"/>
      <c r="D100" s="150" t="s">
        <v>95</v>
      </c>
      <c r="E100" s="151"/>
      <c r="F100" s="151"/>
      <c r="G100" s="151"/>
      <c r="H100" s="151"/>
      <c r="I100" s="151"/>
      <c r="J100" s="152">
        <f>J133</f>
        <v>0</v>
      </c>
      <c r="K100" s="149"/>
      <c r="L100" s="153"/>
    </row>
    <row r="101" spans="2:12" s="10" customFormat="1" ht="19.9" customHeight="1">
      <c r="B101" s="148"/>
      <c r="C101" s="149"/>
      <c r="D101" s="150" t="s">
        <v>96</v>
      </c>
      <c r="E101" s="151"/>
      <c r="F101" s="151"/>
      <c r="G101" s="151"/>
      <c r="H101" s="151"/>
      <c r="I101" s="151"/>
      <c r="J101" s="152">
        <f>J150</f>
        <v>0</v>
      </c>
      <c r="K101" s="149"/>
      <c r="L101" s="153"/>
    </row>
    <row r="102" spans="2:12" s="10" customFormat="1" ht="19.9" customHeight="1">
      <c r="B102" s="148"/>
      <c r="C102" s="149"/>
      <c r="D102" s="150" t="s">
        <v>97</v>
      </c>
      <c r="E102" s="151"/>
      <c r="F102" s="151"/>
      <c r="G102" s="151"/>
      <c r="H102" s="151"/>
      <c r="I102" s="151"/>
      <c r="J102" s="152">
        <f>J175</f>
        <v>0</v>
      </c>
      <c r="K102" s="149"/>
      <c r="L102" s="153"/>
    </row>
    <row r="103" spans="2:12" s="10" customFormat="1" ht="19.9" customHeight="1">
      <c r="B103" s="148"/>
      <c r="C103" s="149"/>
      <c r="D103" s="150" t="s">
        <v>98</v>
      </c>
      <c r="E103" s="151"/>
      <c r="F103" s="151"/>
      <c r="G103" s="151"/>
      <c r="H103" s="151"/>
      <c r="I103" s="151"/>
      <c r="J103" s="152">
        <f>J189</f>
        <v>0</v>
      </c>
      <c r="K103" s="149"/>
      <c r="L103" s="153"/>
    </row>
    <row r="104" spans="2:12" s="10" customFormat="1" ht="19.9" customHeight="1">
      <c r="B104" s="148"/>
      <c r="C104" s="149"/>
      <c r="D104" s="150" t="s">
        <v>99</v>
      </c>
      <c r="E104" s="151"/>
      <c r="F104" s="151"/>
      <c r="G104" s="151"/>
      <c r="H104" s="151"/>
      <c r="I104" s="151"/>
      <c r="J104" s="152">
        <f>J204</f>
        <v>0</v>
      </c>
      <c r="K104" s="149"/>
      <c r="L104" s="153"/>
    </row>
    <row r="105" spans="2:12" s="9" customFormat="1" ht="24.95" customHeight="1">
      <c r="B105" s="142"/>
      <c r="C105" s="143"/>
      <c r="D105" s="144" t="s">
        <v>100</v>
      </c>
      <c r="E105" s="145"/>
      <c r="F105" s="145"/>
      <c r="G105" s="145"/>
      <c r="H105" s="145"/>
      <c r="I105" s="145"/>
      <c r="J105" s="146">
        <f>J215</f>
        <v>0</v>
      </c>
      <c r="K105" s="143"/>
      <c r="L105" s="147"/>
    </row>
    <row r="106" spans="1:31" s="2" customFormat="1" ht="21.75" customHeight="1">
      <c r="A106" s="33"/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6.95" customHeight="1">
      <c r="A107" s="33"/>
      <c r="B107" s="53"/>
      <c r="C107" s="54"/>
      <c r="D107" s="54"/>
      <c r="E107" s="54"/>
      <c r="F107" s="54"/>
      <c r="G107" s="54"/>
      <c r="H107" s="54"/>
      <c r="I107" s="54"/>
      <c r="J107" s="54"/>
      <c r="K107" s="54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11" spans="1:31" s="2" customFormat="1" ht="6.95" customHeight="1">
      <c r="A111" s="33"/>
      <c r="B111" s="55"/>
      <c r="C111" s="56"/>
      <c r="D111" s="56"/>
      <c r="E111" s="56"/>
      <c r="F111" s="56"/>
      <c r="G111" s="56"/>
      <c r="H111" s="56"/>
      <c r="I111" s="56"/>
      <c r="J111" s="56"/>
      <c r="K111" s="56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24.95" customHeight="1">
      <c r="A112" s="33"/>
      <c r="B112" s="34"/>
      <c r="C112" s="22" t="s">
        <v>101</v>
      </c>
      <c r="D112" s="35"/>
      <c r="E112" s="35"/>
      <c r="F112" s="35"/>
      <c r="G112" s="35"/>
      <c r="H112" s="35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6.95" customHeight="1">
      <c r="A113" s="33"/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2" customHeight="1">
      <c r="A114" s="33"/>
      <c r="B114" s="34"/>
      <c r="C114" s="28" t="s">
        <v>16</v>
      </c>
      <c r="D114" s="35"/>
      <c r="E114" s="35"/>
      <c r="F114" s="35"/>
      <c r="G114" s="35"/>
      <c r="H114" s="35"/>
      <c r="I114" s="3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6.5" customHeight="1">
      <c r="A115" s="33"/>
      <c r="B115" s="34"/>
      <c r="C115" s="35"/>
      <c r="D115" s="35"/>
      <c r="E115" s="285" t="str">
        <f>E7</f>
        <v>Zelená 1084/15a</v>
      </c>
      <c r="F115" s="286"/>
      <c r="G115" s="286"/>
      <c r="H115" s="286"/>
      <c r="I115" s="35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85</v>
      </c>
      <c r="D116" s="35"/>
      <c r="E116" s="35"/>
      <c r="F116" s="35"/>
      <c r="G116" s="35"/>
      <c r="H116" s="35"/>
      <c r="I116" s="35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6.5" customHeight="1">
      <c r="A117" s="33"/>
      <c r="B117" s="34"/>
      <c r="C117" s="35"/>
      <c r="D117" s="35"/>
      <c r="E117" s="256" t="str">
        <f>E9</f>
        <v>01 - Výměna kotle - restaurace</v>
      </c>
      <c r="F117" s="287"/>
      <c r="G117" s="287"/>
      <c r="H117" s="287"/>
      <c r="I117" s="35"/>
      <c r="J117" s="35"/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6.95" customHeight="1">
      <c r="A118" s="33"/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20</v>
      </c>
      <c r="D119" s="35"/>
      <c r="E119" s="35"/>
      <c r="F119" s="26" t="str">
        <f>F12</f>
        <v xml:space="preserve"> </v>
      </c>
      <c r="G119" s="35"/>
      <c r="H119" s="35"/>
      <c r="I119" s="28" t="s">
        <v>22</v>
      </c>
      <c r="J119" s="65" t="str">
        <f>IF(J12="","",J12)</f>
        <v>24. 1. 2024</v>
      </c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6.95" customHeight="1">
      <c r="A120" s="33"/>
      <c r="B120" s="34"/>
      <c r="C120" s="35"/>
      <c r="D120" s="35"/>
      <c r="E120" s="35"/>
      <c r="F120" s="35"/>
      <c r="G120" s="35"/>
      <c r="H120" s="35"/>
      <c r="I120" s="35"/>
      <c r="J120" s="35"/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5.2" customHeight="1">
      <c r="A121" s="33"/>
      <c r="B121" s="34"/>
      <c r="C121" s="28" t="s">
        <v>24</v>
      </c>
      <c r="D121" s="35"/>
      <c r="E121" s="35"/>
      <c r="F121" s="26" t="str">
        <f>E15</f>
        <v xml:space="preserve"> </v>
      </c>
      <c r="G121" s="35"/>
      <c r="H121" s="35"/>
      <c r="I121" s="28" t="s">
        <v>29</v>
      </c>
      <c r="J121" s="31" t="str">
        <f>E21</f>
        <v xml:space="preserve"> </v>
      </c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5.2" customHeight="1">
      <c r="A122" s="33"/>
      <c r="B122" s="34"/>
      <c r="C122" s="28" t="s">
        <v>27</v>
      </c>
      <c r="D122" s="35"/>
      <c r="E122" s="35"/>
      <c r="F122" s="26" t="str">
        <f>IF(E18="","",E18)</f>
        <v>Vyplň údaj</v>
      </c>
      <c r="G122" s="35"/>
      <c r="H122" s="35"/>
      <c r="I122" s="28" t="s">
        <v>30</v>
      </c>
      <c r="J122" s="31" t="str">
        <f>E24</f>
        <v xml:space="preserve"> </v>
      </c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0.35" customHeight="1">
      <c r="A123" s="33"/>
      <c r="B123" s="34"/>
      <c r="C123" s="35"/>
      <c r="D123" s="35"/>
      <c r="E123" s="35"/>
      <c r="F123" s="35"/>
      <c r="G123" s="35"/>
      <c r="H123" s="35"/>
      <c r="I123" s="35"/>
      <c r="J123" s="35"/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11" customFormat="1" ht="29.25" customHeight="1">
      <c r="A124" s="154"/>
      <c r="B124" s="155"/>
      <c r="C124" s="156" t="s">
        <v>102</v>
      </c>
      <c r="D124" s="157" t="s">
        <v>58</v>
      </c>
      <c r="E124" s="157" t="s">
        <v>54</v>
      </c>
      <c r="F124" s="157" t="s">
        <v>55</v>
      </c>
      <c r="G124" s="157" t="s">
        <v>103</v>
      </c>
      <c r="H124" s="157" t="s">
        <v>104</v>
      </c>
      <c r="I124" s="157" t="s">
        <v>105</v>
      </c>
      <c r="J124" s="158" t="s">
        <v>89</v>
      </c>
      <c r="K124" s="159" t="s">
        <v>106</v>
      </c>
      <c r="L124" s="160"/>
      <c r="M124" s="74" t="s">
        <v>1</v>
      </c>
      <c r="N124" s="75" t="s">
        <v>37</v>
      </c>
      <c r="O124" s="75" t="s">
        <v>107</v>
      </c>
      <c r="P124" s="75" t="s">
        <v>108</v>
      </c>
      <c r="Q124" s="75" t="s">
        <v>109</v>
      </c>
      <c r="R124" s="75" t="s">
        <v>110</v>
      </c>
      <c r="S124" s="75" t="s">
        <v>111</v>
      </c>
      <c r="T124" s="76" t="s">
        <v>112</v>
      </c>
      <c r="U124" s="154"/>
      <c r="V124" s="154"/>
      <c r="W124" s="154"/>
      <c r="X124" s="154"/>
      <c r="Y124" s="154"/>
      <c r="Z124" s="154"/>
      <c r="AA124" s="154"/>
      <c r="AB124" s="154"/>
      <c r="AC124" s="154"/>
      <c r="AD124" s="154"/>
      <c r="AE124" s="154"/>
    </row>
    <row r="125" spans="1:63" s="2" customFormat="1" ht="22.9" customHeight="1">
      <c r="A125" s="33"/>
      <c r="B125" s="34"/>
      <c r="C125" s="81" t="s">
        <v>113</v>
      </c>
      <c r="D125" s="35"/>
      <c r="E125" s="35"/>
      <c r="F125" s="35"/>
      <c r="G125" s="35"/>
      <c r="H125" s="35"/>
      <c r="I125" s="35"/>
      <c r="J125" s="161">
        <f>BK125</f>
        <v>0</v>
      </c>
      <c r="K125" s="35"/>
      <c r="L125" s="38"/>
      <c r="M125" s="77"/>
      <c r="N125" s="162"/>
      <c r="O125" s="78"/>
      <c r="P125" s="163">
        <f>P126+P132+P215</f>
        <v>0</v>
      </c>
      <c r="Q125" s="78"/>
      <c r="R125" s="163">
        <f>R126+R132+R215</f>
        <v>0.14472</v>
      </c>
      <c r="S125" s="78"/>
      <c r="T125" s="164">
        <f>T126+T132+T215</f>
        <v>0.28225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6" t="s">
        <v>72</v>
      </c>
      <c r="AU125" s="16" t="s">
        <v>91</v>
      </c>
      <c r="BK125" s="165">
        <f>BK126+BK132+BK215</f>
        <v>0</v>
      </c>
    </row>
    <row r="126" spans="2:63" s="12" customFormat="1" ht="25.9" customHeight="1">
      <c r="B126" s="166"/>
      <c r="C126" s="167"/>
      <c r="D126" s="168" t="s">
        <v>72</v>
      </c>
      <c r="E126" s="169" t="s">
        <v>114</v>
      </c>
      <c r="F126" s="169" t="s">
        <v>115</v>
      </c>
      <c r="G126" s="167"/>
      <c r="H126" s="167"/>
      <c r="I126" s="170"/>
      <c r="J126" s="171">
        <f>BK126</f>
        <v>0</v>
      </c>
      <c r="K126" s="167"/>
      <c r="L126" s="172"/>
      <c r="M126" s="173"/>
      <c r="N126" s="174"/>
      <c r="O126" s="174"/>
      <c r="P126" s="175">
        <f>P127</f>
        <v>0</v>
      </c>
      <c r="Q126" s="174"/>
      <c r="R126" s="175">
        <f>R127</f>
        <v>0.09928999999999999</v>
      </c>
      <c r="S126" s="174"/>
      <c r="T126" s="176">
        <f>T127</f>
        <v>0.056</v>
      </c>
      <c r="AR126" s="177" t="s">
        <v>81</v>
      </c>
      <c r="AT126" s="178" t="s">
        <v>72</v>
      </c>
      <c r="AU126" s="178" t="s">
        <v>73</v>
      </c>
      <c r="AY126" s="177" t="s">
        <v>116</v>
      </c>
      <c r="BK126" s="179">
        <f>BK127</f>
        <v>0</v>
      </c>
    </row>
    <row r="127" spans="2:63" s="12" customFormat="1" ht="22.9" customHeight="1">
      <c r="B127" s="166"/>
      <c r="C127" s="167"/>
      <c r="D127" s="168" t="s">
        <v>72</v>
      </c>
      <c r="E127" s="180" t="s">
        <v>117</v>
      </c>
      <c r="F127" s="180" t="s">
        <v>118</v>
      </c>
      <c r="G127" s="167"/>
      <c r="H127" s="167"/>
      <c r="I127" s="170"/>
      <c r="J127" s="181">
        <f>BK127</f>
        <v>0</v>
      </c>
      <c r="K127" s="167"/>
      <c r="L127" s="172"/>
      <c r="M127" s="173"/>
      <c r="N127" s="174"/>
      <c r="O127" s="174"/>
      <c r="P127" s="175">
        <f>SUM(P128:P131)</f>
        <v>0</v>
      </c>
      <c r="Q127" s="174"/>
      <c r="R127" s="175">
        <f>SUM(R128:R131)</f>
        <v>0.09928999999999999</v>
      </c>
      <c r="S127" s="174"/>
      <c r="T127" s="176">
        <f>SUM(T128:T131)</f>
        <v>0.056</v>
      </c>
      <c r="AR127" s="177" t="s">
        <v>81</v>
      </c>
      <c r="AT127" s="178" t="s">
        <v>72</v>
      </c>
      <c r="AU127" s="178" t="s">
        <v>81</v>
      </c>
      <c r="AY127" s="177" t="s">
        <v>116</v>
      </c>
      <c r="BK127" s="179">
        <f>SUM(BK128:BK131)</f>
        <v>0</v>
      </c>
    </row>
    <row r="128" spans="1:65" s="2" customFormat="1" ht="33" customHeight="1">
      <c r="A128" s="33"/>
      <c r="B128" s="34"/>
      <c r="C128" s="182" t="s">
        <v>81</v>
      </c>
      <c r="D128" s="182" t="s">
        <v>119</v>
      </c>
      <c r="E128" s="183" t="s">
        <v>120</v>
      </c>
      <c r="F128" s="184" t="s">
        <v>121</v>
      </c>
      <c r="G128" s="185" t="s">
        <v>122</v>
      </c>
      <c r="H128" s="186">
        <v>1</v>
      </c>
      <c r="I128" s="187"/>
      <c r="J128" s="188">
        <f>ROUND(I128*H128,2)</f>
        <v>0</v>
      </c>
      <c r="K128" s="189"/>
      <c r="L128" s="38"/>
      <c r="M128" s="190" t="s">
        <v>1</v>
      </c>
      <c r="N128" s="191" t="s">
        <v>38</v>
      </c>
      <c r="O128" s="70"/>
      <c r="P128" s="192">
        <f>O128*H128</f>
        <v>0</v>
      </c>
      <c r="Q128" s="192">
        <v>0.07354</v>
      </c>
      <c r="R128" s="192">
        <f>Q128*H128</f>
        <v>0.07354</v>
      </c>
      <c r="S128" s="192">
        <v>0.056</v>
      </c>
      <c r="T128" s="193">
        <f>S128*H128</f>
        <v>0.056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94" t="s">
        <v>123</v>
      </c>
      <c r="AT128" s="194" t="s">
        <v>119</v>
      </c>
      <c r="AU128" s="194" t="s">
        <v>83</v>
      </c>
      <c r="AY128" s="16" t="s">
        <v>116</v>
      </c>
      <c r="BE128" s="195">
        <f>IF(N128="základní",J128,0)</f>
        <v>0</v>
      </c>
      <c r="BF128" s="195">
        <f>IF(N128="snížená",J128,0)</f>
        <v>0</v>
      </c>
      <c r="BG128" s="195">
        <f>IF(N128="zákl. přenesená",J128,0)</f>
        <v>0</v>
      </c>
      <c r="BH128" s="195">
        <f>IF(N128="sníž. přenesená",J128,0)</f>
        <v>0</v>
      </c>
      <c r="BI128" s="195">
        <f>IF(N128="nulová",J128,0)</f>
        <v>0</v>
      </c>
      <c r="BJ128" s="16" t="s">
        <v>81</v>
      </c>
      <c r="BK128" s="195">
        <f>ROUND(I128*H128,2)</f>
        <v>0</v>
      </c>
      <c r="BL128" s="16" t="s">
        <v>123</v>
      </c>
      <c r="BM128" s="194" t="s">
        <v>124</v>
      </c>
    </row>
    <row r="129" spans="1:47" s="2" customFormat="1" ht="29.25">
      <c r="A129" s="33"/>
      <c r="B129" s="34"/>
      <c r="C129" s="35"/>
      <c r="D129" s="196" t="s">
        <v>125</v>
      </c>
      <c r="E129" s="35"/>
      <c r="F129" s="197" t="s">
        <v>126</v>
      </c>
      <c r="G129" s="35"/>
      <c r="H129" s="35"/>
      <c r="I129" s="198"/>
      <c r="J129" s="35"/>
      <c r="K129" s="35"/>
      <c r="L129" s="38"/>
      <c r="M129" s="199"/>
      <c r="N129" s="200"/>
      <c r="O129" s="70"/>
      <c r="P129" s="70"/>
      <c r="Q129" s="70"/>
      <c r="R129" s="70"/>
      <c r="S129" s="70"/>
      <c r="T129" s="71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6" t="s">
        <v>125</v>
      </c>
      <c r="AU129" s="16" t="s">
        <v>83</v>
      </c>
    </row>
    <row r="130" spans="1:65" s="2" customFormat="1" ht="37.9" customHeight="1">
      <c r="A130" s="33"/>
      <c r="B130" s="34"/>
      <c r="C130" s="182" t="s">
        <v>83</v>
      </c>
      <c r="D130" s="182" t="s">
        <v>119</v>
      </c>
      <c r="E130" s="183" t="s">
        <v>127</v>
      </c>
      <c r="F130" s="184" t="s">
        <v>128</v>
      </c>
      <c r="G130" s="185" t="s">
        <v>129</v>
      </c>
      <c r="H130" s="186">
        <v>25</v>
      </c>
      <c r="I130" s="187"/>
      <c r="J130" s="188">
        <f>ROUND(I130*H130,2)</f>
        <v>0</v>
      </c>
      <c r="K130" s="189"/>
      <c r="L130" s="38"/>
      <c r="M130" s="190" t="s">
        <v>1</v>
      </c>
      <c r="N130" s="191" t="s">
        <v>38</v>
      </c>
      <c r="O130" s="70"/>
      <c r="P130" s="192">
        <f>O130*H130</f>
        <v>0</v>
      </c>
      <c r="Q130" s="192">
        <v>0.00103</v>
      </c>
      <c r="R130" s="192">
        <f>Q130*H130</f>
        <v>0.025750000000000002</v>
      </c>
      <c r="S130" s="192">
        <v>0</v>
      </c>
      <c r="T130" s="193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94" t="s">
        <v>123</v>
      </c>
      <c r="AT130" s="194" t="s">
        <v>119</v>
      </c>
      <c r="AU130" s="194" t="s">
        <v>83</v>
      </c>
      <c r="AY130" s="16" t="s">
        <v>116</v>
      </c>
      <c r="BE130" s="195">
        <f>IF(N130="základní",J130,0)</f>
        <v>0</v>
      </c>
      <c r="BF130" s="195">
        <f>IF(N130="snížená",J130,0)</f>
        <v>0</v>
      </c>
      <c r="BG130" s="195">
        <f>IF(N130="zákl. přenesená",J130,0)</f>
        <v>0</v>
      </c>
      <c r="BH130" s="195">
        <f>IF(N130="sníž. přenesená",J130,0)</f>
        <v>0</v>
      </c>
      <c r="BI130" s="195">
        <f>IF(N130="nulová",J130,0)</f>
        <v>0</v>
      </c>
      <c r="BJ130" s="16" t="s">
        <v>81</v>
      </c>
      <c r="BK130" s="195">
        <f>ROUND(I130*H130,2)</f>
        <v>0</v>
      </c>
      <c r="BL130" s="16" t="s">
        <v>123</v>
      </c>
      <c r="BM130" s="194" t="s">
        <v>130</v>
      </c>
    </row>
    <row r="131" spans="1:47" s="2" customFormat="1" ht="48.75">
      <c r="A131" s="33"/>
      <c r="B131" s="34"/>
      <c r="C131" s="35"/>
      <c r="D131" s="196" t="s">
        <v>125</v>
      </c>
      <c r="E131" s="35"/>
      <c r="F131" s="197" t="s">
        <v>131</v>
      </c>
      <c r="G131" s="35"/>
      <c r="H131" s="35"/>
      <c r="I131" s="198"/>
      <c r="J131" s="35"/>
      <c r="K131" s="35"/>
      <c r="L131" s="38"/>
      <c r="M131" s="199"/>
      <c r="N131" s="200"/>
      <c r="O131" s="70"/>
      <c r="P131" s="70"/>
      <c r="Q131" s="70"/>
      <c r="R131" s="70"/>
      <c r="S131" s="70"/>
      <c r="T131" s="71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T131" s="16" t="s">
        <v>125</v>
      </c>
      <c r="AU131" s="16" t="s">
        <v>83</v>
      </c>
    </row>
    <row r="132" spans="2:63" s="12" customFormat="1" ht="25.9" customHeight="1">
      <c r="B132" s="166"/>
      <c r="C132" s="167"/>
      <c r="D132" s="168" t="s">
        <v>72</v>
      </c>
      <c r="E132" s="169" t="s">
        <v>132</v>
      </c>
      <c r="F132" s="169" t="s">
        <v>133</v>
      </c>
      <c r="G132" s="167"/>
      <c r="H132" s="167"/>
      <c r="I132" s="170"/>
      <c r="J132" s="171">
        <f>BK132</f>
        <v>0</v>
      </c>
      <c r="K132" s="167"/>
      <c r="L132" s="172"/>
      <c r="M132" s="173"/>
      <c r="N132" s="174"/>
      <c r="O132" s="174"/>
      <c r="P132" s="175">
        <f>P133+P150+P175+P189+P204</f>
        <v>0</v>
      </c>
      <c r="Q132" s="174"/>
      <c r="R132" s="175">
        <f>R133+R150+R175+R189+R204</f>
        <v>0.04542999999999999</v>
      </c>
      <c r="S132" s="174"/>
      <c r="T132" s="176">
        <f>T133+T150+T175+T189+T204</f>
        <v>0.22625</v>
      </c>
      <c r="AR132" s="177" t="s">
        <v>83</v>
      </c>
      <c r="AT132" s="178" t="s">
        <v>72</v>
      </c>
      <c r="AU132" s="178" t="s">
        <v>73</v>
      </c>
      <c r="AY132" s="177" t="s">
        <v>116</v>
      </c>
      <c r="BK132" s="179">
        <f>BK133+BK150+BK175+BK189+BK204</f>
        <v>0</v>
      </c>
    </row>
    <row r="133" spans="2:63" s="12" customFormat="1" ht="22.9" customHeight="1">
      <c r="B133" s="166"/>
      <c r="C133" s="167"/>
      <c r="D133" s="168" t="s">
        <v>72</v>
      </c>
      <c r="E133" s="180" t="s">
        <v>134</v>
      </c>
      <c r="F133" s="180" t="s">
        <v>135</v>
      </c>
      <c r="G133" s="167"/>
      <c r="H133" s="167"/>
      <c r="I133" s="170"/>
      <c r="J133" s="181">
        <f>BK133</f>
        <v>0</v>
      </c>
      <c r="K133" s="167"/>
      <c r="L133" s="172"/>
      <c r="M133" s="173"/>
      <c r="N133" s="174"/>
      <c r="O133" s="174"/>
      <c r="P133" s="175">
        <f>SUM(P134:P149)</f>
        <v>0</v>
      </c>
      <c r="Q133" s="174"/>
      <c r="R133" s="175">
        <f>SUM(R134:R149)</f>
        <v>0.0032500000000000003</v>
      </c>
      <c r="S133" s="174"/>
      <c r="T133" s="176">
        <f>SUM(T134:T149)</f>
        <v>0</v>
      </c>
      <c r="AR133" s="177" t="s">
        <v>83</v>
      </c>
      <c r="AT133" s="178" t="s">
        <v>72</v>
      </c>
      <c r="AU133" s="178" t="s">
        <v>81</v>
      </c>
      <c r="AY133" s="177" t="s">
        <v>116</v>
      </c>
      <c r="BK133" s="179">
        <f>SUM(BK134:BK149)</f>
        <v>0</v>
      </c>
    </row>
    <row r="134" spans="1:65" s="2" customFormat="1" ht="24.2" customHeight="1">
      <c r="A134" s="33"/>
      <c r="B134" s="34"/>
      <c r="C134" s="182" t="s">
        <v>136</v>
      </c>
      <c r="D134" s="182" t="s">
        <v>119</v>
      </c>
      <c r="E134" s="183" t="s">
        <v>137</v>
      </c>
      <c r="F134" s="184" t="s">
        <v>138</v>
      </c>
      <c r="G134" s="185" t="s">
        <v>122</v>
      </c>
      <c r="H134" s="186">
        <v>1</v>
      </c>
      <c r="I134" s="187"/>
      <c r="J134" s="188">
        <f>ROUND(I134*H134,2)</f>
        <v>0</v>
      </c>
      <c r="K134" s="189"/>
      <c r="L134" s="38"/>
      <c r="M134" s="190" t="s">
        <v>1</v>
      </c>
      <c r="N134" s="191" t="s">
        <v>38</v>
      </c>
      <c r="O134" s="70"/>
      <c r="P134" s="192">
        <f>O134*H134</f>
        <v>0</v>
      </c>
      <c r="Q134" s="192">
        <v>0.00237</v>
      </c>
      <c r="R134" s="192">
        <f>Q134*H134</f>
        <v>0.00237</v>
      </c>
      <c r="S134" s="192">
        <v>0</v>
      </c>
      <c r="T134" s="193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94" t="s">
        <v>139</v>
      </c>
      <c r="AT134" s="194" t="s">
        <v>119</v>
      </c>
      <c r="AU134" s="194" t="s">
        <v>83</v>
      </c>
      <c r="AY134" s="16" t="s">
        <v>116</v>
      </c>
      <c r="BE134" s="195">
        <f>IF(N134="základní",J134,0)</f>
        <v>0</v>
      </c>
      <c r="BF134" s="195">
        <f>IF(N134="snížená",J134,0)</f>
        <v>0</v>
      </c>
      <c r="BG134" s="195">
        <f>IF(N134="zákl. přenesená",J134,0)</f>
        <v>0</v>
      </c>
      <c r="BH134" s="195">
        <f>IF(N134="sníž. přenesená",J134,0)</f>
        <v>0</v>
      </c>
      <c r="BI134" s="195">
        <f>IF(N134="nulová",J134,0)</f>
        <v>0</v>
      </c>
      <c r="BJ134" s="16" t="s">
        <v>81</v>
      </c>
      <c r="BK134" s="195">
        <f>ROUND(I134*H134,2)</f>
        <v>0</v>
      </c>
      <c r="BL134" s="16" t="s">
        <v>139</v>
      </c>
      <c r="BM134" s="194" t="s">
        <v>140</v>
      </c>
    </row>
    <row r="135" spans="1:47" s="2" customFormat="1" ht="19.5">
      <c r="A135" s="33"/>
      <c r="B135" s="34"/>
      <c r="C135" s="35"/>
      <c r="D135" s="196" t="s">
        <v>125</v>
      </c>
      <c r="E135" s="35"/>
      <c r="F135" s="197" t="s">
        <v>141</v>
      </c>
      <c r="G135" s="35"/>
      <c r="H135" s="35"/>
      <c r="I135" s="198"/>
      <c r="J135" s="35"/>
      <c r="K135" s="35"/>
      <c r="L135" s="38"/>
      <c r="M135" s="199"/>
      <c r="N135" s="200"/>
      <c r="O135" s="70"/>
      <c r="P135" s="70"/>
      <c r="Q135" s="70"/>
      <c r="R135" s="70"/>
      <c r="S135" s="70"/>
      <c r="T135" s="71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T135" s="16" t="s">
        <v>125</v>
      </c>
      <c r="AU135" s="16" t="s">
        <v>83</v>
      </c>
    </row>
    <row r="136" spans="1:65" s="2" customFormat="1" ht="16.5" customHeight="1">
      <c r="A136" s="33"/>
      <c r="B136" s="34"/>
      <c r="C136" s="182" t="s">
        <v>123</v>
      </c>
      <c r="D136" s="182" t="s">
        <v>119</v>
      </c>
      <c r="E136" s="183" t="s">
        <v>142</v>
      </c>
      <c r="F136" s="184" t="s">
        <v>143</v>
      </c>
      <c r="G136" s="185" t="s">
        <v>129</v>
      </c>
      <c r="H136" s="186">
        <v>4</v>
      </c>
      <c r="I136" s="187"/>
      <c r="J136" s="188">
        <f>ROUND(I136*H136,2)</f>
        <v>0</v>
      </c>
      <c r="K136" s="189"/>
      <c r="L136" s="38"/>
      <c r="M136" s="190" t="s">
        <v>1</v>
      </c>
      <c r="N136" s="191" t="s">
        <v>38</v>
      </c>
      <c r="O136" s="70"/>
      <c r="P136" s="192">
        <f>O136*H136</f>
        <v>0</v>
      </c>
      <c r="Q136" s="192">
        <v>0</v>
      </c>
      <c r="R136" s="192">
        <f>Q136*H136</f>
        <v>0</v>
      </c>
      <c r="S136" s="192">
        <v>0</v>
      </c>
      <c r="T136" s="193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94" t="s">
        <v>139</v>
      </c>
      <c r="AT136" s="194" t="s">
        <v>119</v>
      </c>
      <c r="AU136" s="194" t="s">
        <v>83</v>
      </c>
      <c r="AY136" s="16" t="s">
        <v>116</v>
      </c>
      <c r="BE136" s="195">
        <f>IF(N136="základní",J136,0)</f>
        <v>0</v>
      </c>
      <c r="BF136" s="195">
        <f>IF(N136="snížená",J136,0)</f>
        <v>0</v>
      </c>
      <c r="BG136" s="195">
        <f>IF(N136="zákl. přenesená",J136,0)</f>
        <v>0</v>
      </c>
      <c r="BH136" s="195">
        <f>IF(N136="sníž. přenesená",J136,0)</f>
        <v>0</v>
      </c>
      <c r="BI136" s="195">
        <f>IF(N136="nulová",J136,0)</f>
        <v>0</v>
      </c>
      <c r="BJ136" s="16" t="s">
        <v>81</v>
      </c>
      <c r="BK136" s="195">
        <f>ROUND(I136*H136,2)</f>
        <v>0</v>
      </c>
      <c r="BL136" s="16" t="s">
        <v>139</v>
      </c>
      <c r="BM136" s="194" t="s">
        <v>144</v>
      </c>
    </row>
    <row r="137" spans="1:47" s="2" customFormat="1" ht="11.25">
      <c r="A137" s="33"/>
      <c r="B137" s="34"/>
      <c r="C137" s="35"/>
      <c r="D137" s="196" t="s">
        <v>125</v>
      </c>
      <c r="E137" s="35"/>
      <c r="F137" s="197" t="s">
        <v>145</v>
      </c>
      <c r="G137" s="35"/>
      <c r="H137" s="35"/>
      <c r="I137" s="198"/>
      <c r="J137" s="35"/>
      <c r="K137" s="35"/>
      <c r="L137" s="38"/>
      <c r="M137" s="199"/>
      <c r="N137" s="200"/>
      <c r="O137" s="70"/>
      <c r="P137" s="70"/>
      <c r="Q137" s="70"/>
      <c r="R137" s="70"/>
      <c r="S137" s="70"/>
      <c r="T137" s="71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T137" s="16" t="s">
        <v>125</v>
      </c>
      <c r="AU137" s="16" t="s">
        <v>83</v>
      </c>
    </row>
    <row r="138" spans="1:65" s="2" customFormat="1" ht="16.5" customHeight="1">
      <c r="A138" s="33"/>
      <c r="B138" s="34"/>
      <c r="C138" s="182" t="s">
        <v>146</v>
      </c>
      <c r="D138" s="182" t="s">
        <v>119</v>
      </c>
      <c r="E138" s="183" t="s">
        <v>147</v>
      </c>
      <c r="F138" s="184" t="s">
        <v>148</v>
      </c>
      <c r="G138" s="185" t="s">
        <v>129</v>
      </c>
      <c r="H138" s="186">
        <v>6</v>
      </c>
      <c r="I138" s="187"/>
      <c r="J138" s="188">
        <f>ROUND(I138*H138,2)</f>
        <v>0</v>
      </c>
      <c r="K138" s="189"/>
      <c r="L138" s="38"/>
      <c r="M138" s="190" t="s">
        <v>1</v>
      </c>
      <c r="N138" s="191" t="s">
        <v>38</v>
      </c>
      <c r="O138" s="70"/>
      <c r="P138" s="192">
        <f>O138*H138</f>
        <v>0</v>
      </c>
      <c r="Q138" s="192">
        <v>0</v>
      </c>
      <c r="R138" s="192">
        <f>Q138*H138</f>
        <v>0</v>
      </c>
      <c r="S138" s="192">
        <v>0</v>
      </c>
      <c r="T138" s="193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94" t="s">
        <v>139</v>
      </c>
      <c r="AT138" s="194" t="s">
        <v>119</v>
      </c>
      <c r="AU138" s="194" t="s">
        <v>83</v>
      </c>
      <c r="AY138" s="16" t="s">
        <v>116</v>
      </c>
      <c r="BE138" s="195">
        <f>IF(N138="základní",J138,0)</f>
        <v>0</v>
      </c>
      <c r="BF138" s="195">
        <f>IF(N138="snížená",J138,0)</f>
        <v>0</v>
      </c>
      <c r="BG138" s="195">
        <f>IF(N138="zákl. přenesená",J138,0)</f>
        <v>0</v>
      </c>
      <c r="BH138" s="195">
        <f>IF(N138="sníž. přenesená",J138,0)</f>
        <v>0</v>
      </c>
      <c r="BI138" s="195">
        <f>IF(N138="nulová",J138,0)</f>
        <v>0</v>
      </c>
      <c r="BJ138" s="16" t="s">
        <v>81</v>
      </c>
      <c r="BK138" s="195">
        <f>ROUND(I138*H138,2)</f>
        <v>0</v>
      </c>
      <c r="BL138" s="16" t="s">
        <v>139</v>
      </c>
      <c r="BM138" s="194" t="s">
        <v>149</v>
      </c>
    </row>
    <row r="139" spans="1:47" s="2" customFormat="1" ht="11.25">
      <c r="A139" s="33"/>
      <c r="B139" s="34"/>
      <c r="C139" s="35"/>
      <c r="D139" s="196" t="s">
        <v>125</v>
      </c>
      <c r="E139" s="35"/>
      <c r="F139" s="197" t="s">
        <v>148</v>
      </c>
      <c r="G139" s="35"/>
      <c r="H139" s="35"/>
      <c r="I139" s="198"/>
      <c r="J139" s="35"/>
      <c r="K139" s="35"/>
      <c r="L139" s="38"/>
      <c r="M139" s="199"/>
      <c r="N139" s="200"/>
      <c r="O139" s="70"/>
      <c r="P139" s="70"/>
      <c r="Q139" s="70"/>
      <c r="R139" s="70"/>
      <c r="S139" s="70"/>
      <c r="T139" s="71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T139" s="16" t="s">
        <v>125</v>
      </c>
      <c r="AU139" s="16" t="s">
        <v>83</v>
      </c>
    </row>
    <row r="140" spans="1:65" s="2" customFormat="1" ht="21.75" customHeight="1">
      <c r="A140" s="33"/>
      <c r="B140" s="34"/>
      <c r="C140" s="201" t="s">
        <v>150</v>
      </c>
      <c r="D140" s="201" t="s">
        <v>151</v>
      </c>
      <c r="E140" s="202" t="s">
        <v>152</v>
      </c>
      <c r="F140" s="203" t="s">
        <v>153</v>
      </c>
      <c r="G140" s="204" t="s">
        <v>129</v>
      </c>
      <c r="H140" s="205">
        <v>6</v>
      </c>
      <c r="I140" s="206"/>
      <c r="J140" s="207">
        <f>ROUND(I140*H140,2)</f>
        <v>0</v>
      </c>
      <c r="K140" s="208"/>
      <c r="L140" s="209"/>
      <c r="M140" s="210" t="s">
        <v>1</v>
      </c>
      <c r="N140" s="211" t="s">
        <v>38</v>
      </c>
      <c r="O140" s="70"/>
      <c r="P140" s="192">
        <f>O140*H140</f>
        <v>0</v>
      </c>
      <c r="Q140" s="192">
        <v>0.00014</v>
      </c>
      <c r="R140" s="192">
        <f>Q140*H140</f>
        <v>0.0008399999999999999</v>
      </c>
      <c r="S140" s="192">
        <v>0</v>
      </c>
      <c r="T140" s="193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94" t="s">
        <v>154</v>
      </c>
      <c r="AT140" s="194" t="s">
        <v>151</v>
      </c>
      <c r="AU140" s="194" t="s">
        <v>83</v>
      </c>
      <c r="AY140" s="16" t="s">
        <v>116</v>
      </c>
      <c r="BE140" s="195">
        <f>IF(N140="základní",J140,0)</f>
        <v>0</v>
      </c>
      <c r="BF140" s="195">
        <f>IF(N140="snížená",J140,0)</f>
        <v>0</v>
      </c>
      <c r="BG140" s="195">
        <f>IF(N140="zákl. přenesená",J140,0)</f>
        <v>0</v>
      </c>
      <c r="BH140" s="195">
        <f>IF(N140="sníž. přenesená",J140,0)</f>
        <v>0</v>
      </c>
      <c r="BI140" s="195">
        <f>IF(N140="nulová",J140,0)</f>
        <v>0</v>
      </c>
      <c r="BJ140" s="16" t="s">
        <v>81</v>
      </c>
      <c r="BK140" s="195">
        <f>ROUND(I140*H140,2)</f>
        <v>0</v>
      </c>
      <c r="BL140" s="16" t="s">
        <v>139</v>
      </c>
      <c r="BM140" s="194" t="s">
        <v>155</v>
      </c>
    </row>
    <row r="141" spans="1:47" s="2" customFormat="1" ht="11.25">
      <c r="A141" s="33"/>
      <c r="B141" s="34"/>
      <c r="C141" s="35"/>
      <c r="D141" s="196" t="s">
        <v>125</v>
      </c>
      <c r="E141" s="35"/>
      <c r="F141" s="197" t="s">
        <v>156</v>
      </c>
      <c r="G141" s="35"/>
      <c r="H141" s="35"/>
      <c r="I141" s="198"/>
      <c r="J141" s="35"/>
      <c r="K141" s="35"/>
      <c r="L141" s="38"/>
      <c r="M141" s="199"/>
      <c r="N141" s="200"/>
      <c r="O141" s="70"/>
      <c r="P141" s="70"/>
      <c r="Q141" s="70"/>
      <c r="R141" s="70"/>
      <c r="S141" s="70"/>
      <c r="T141" s="71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T141" s="16" t="s">
        <v>125</v>
      </c>
      <c r="AU141" s="16" t="s">
        <v>83</v>
      </c>
    </row>
    <row r="142" spans="1:65" s="2" customFormat="1" ht="21.75" customHeight="1">
      <c r="A142" s="33"/>
      <c r="B142" s="34"/>
      <c r="C142" s="201" t="s">
        <v>157</v>
      </c>
      <c r="D142" s="201" t="s">
        <v>151</v>
      </c>
      <c r="E142" s="202" t="s">
        <v>158</v>
      </c>
      <c r="F142" s="203" t="s">
        <v>159</v>
      </c>
      <c r="G142" s="204" t="s">
        <v>160</v>
      </c>
      <c r="H142" s="205">
        <v>4</v>
      </c>
      <c r="I142" s="206"/>
      <c r="J142" s="207">
        <f>ROUND(I142*H142,2)</f>
        <v>0</v>
      </c>
      <c r="K142" s="208"/>
      <c r="L142" s="209"/>
      <c r="M142" s="210" t="s">
        <v>1</v>
      </c>
      <c r="N142" s="211" t="s">
        <v>38</v>
      </c>
      <c r="O142" s="70"/>
      <c r="P142" s="192">
        <f>O142*H142</f>
        <v>0</v>
      </c>
      <c r="Q142" s="192">
        <v>1E-05</v>
      </c>
      <c r="R142" s="192">
        <f>Q142*H142</f>
        <v>4E-05</v>
      </c>
      <c r="S142" s="192">
        <v>0</v>
      </c>
      <c r="T142" s="193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94" t="s">
        <v>154</v>
      </c>
      <c r="AT142" s="194" t="s">
        <v>151</v>
      </c>
      <c r="AU142" s="194" t="s">
        <v>83</v>
      </c>
      <c r="AY142" s="16" t="s">
        <v>116</v>
      </c>
      <c r="BE142" s="195">
        <f>IF(N142="základní",J142,0)</f>
        <v>0</v>
      </c>
      <c r="BF142" s="195">
        <f>IF(N142="snížená",J142,0)</f>
        <v>0</v>
      </c>
      <c r="BG142" s="195">
        <f>IF(N142="zákl. přenesená",J142,0)</f>
        <v>0</v>
      </c>
      <c r="BH142" s="195">
        <f>IF(N142="sníž. přenesená",J142,0)</f>
        <v>0</v>
      </c>
      <c r="BI142" s="195">
        <f>IF(N142="nulová",J142,0)</f>
        <v>0</v>
      </c>
      <c r="BJ142" s="16" t="s">
        <v>81</v>
      </c>
      <c r="BK142" s="195">
        <f>ROUND(I142*H142,2)</f>
        <v>0</v>
      </c>
      <c r="BL142" s="16" t="s">
        <v>139</v>
      </c>
      <c r="BM142" s="194" t="s">
        <v>161</v>
      </c>
    </row>
    <row r="143" spans="1:47" s="2" customFormat="1" ht="11.25">
      <c r="A143" s="33"/>
      <c r="B143" s="34"/>
      <c r="C143" s="35"/>
      <c r="D143" s="196" t="s">
        <v>125</v>
      </c>
      <c r="E143" s="35"/>
      <c r="F143" s="197" t="s">
        <v>159</v>
      </c>
      <c r="G143" s="35"/>
      <c r="H143" s="35"/>
      <c r="I143" s="198"/>
      <c r="J143" s="35"/>
      <c r="K143" s="35"/>
      <c r="L143" s="38"/>
      <c r="M143" s="199"/>
      <c r="N143" s="200"/>
      <c r="O143" s="70"/>
      <c r="P143" s="70"/>
      <c r="Q143" s="70"/>
      <c r="R143" s="70"/>
      <c r="S143" s="70"/>
      <c r="T143" s="71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6" t="s">
        <v>125</v>
      </c>
      <c r="AU143" s="16" t="s">
        <v>83</v>
      </c>
    </row>
    <row r="144" spans="1:65" s="2" customFormat="1" ht="24.2" customHeight="1">
      <c r="A144" s="33"/>
      <c r="B144" s="34"/>
      <c r="C144" s="182" t="s">
        <v>162</v>
      </c>
      <c r="D144" s="182" t="s">
        <v>119</v>
      </c>
      <c r="E144" s="183" t="s">
        <v>163</v>
      </c>
      <c r="F144" s="184" t="s">
        <v>164</v>
      </c>
      <c r="G144" s="185" t="s">
        <v>165</v>
      </c>
      <c r="H144" s="186">
        <v>0.003</v>
      </c>
      <c r="I144" s="187"/>
      <c r="J144" s="188">
        <f>ROUND(I144*H144,2)</f>
        <v>0</v>
      </c>
      <c r="K144" s="189"/>
      <c r="L144" s="38"/>
      <c r="M144" s="190" t="s">
        <v>1</v>
      </c>
      <c r="N144" s="191" t="s">
        <v>38</v>
      </c>
      <c r="O144" s="70"/>
      <c r="P144" s="192">
        <f>O144*H144</f>
        <v>0</v>
      </c>
      <c r="Q144" s="192">
        <v>0</v>
      </c>
      <c r="R144" s="192">
        <f>Q144*H144</f>
        <v>0</v>
      </c>
      <c r="S144" s="192">
        <v>0</v>
      </c>
      <c r="T144" s="193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94" t="s">
        <v>139</v>
      </c>
      <c r="AT144" s="194" t="s">
        <v>119</v>
      </c>
      <c r="AU144" s="194" t="s">
        <v>83</v>
      </c>
      <c r="AY144" s="16" t="s">
        <v>116</v>
      </c>
      <c r="BE144" s="195">
        <f>IF(N144="základní",J144,0)</f>
        <v>0</v>
      </c>
      <c r="BF144" s="195">
        <f>IF(N144="snížená",J144,0)</f>
        <v>0</v>
      </c>
      <c r="BG144" s="195">
        <f>IF(N144="zákl. přenesená",J144,0)</f>
        <v>0</v>
      </c>
      <c r="BH144" s="195">
        <f>IF(N144="sníž. přenesená",J144,0)</f>
        <v>0</v>
      </c>
      <c r="BI144" s="195">
        <f>IF(N144="nulová",J144,0)</f>
        <v>0</v>
      </c>
      <c r="BJ144" s="16" t="s">
        <v>81</v>
      </c>
      <c r="BK144" s="195">
        <f>ROUND(I144*H144,2)</f>
        <v>0</v>
      </c>
      <c r="BL144" s="16" t="s">
        <v>139</v>
      </c>
      <c r="BM144" s="194" t="s">
        <v>166</v>
      </c>
    </row>
    <row r="145" spans="1:47" s="2" customFormat="1" ht="29.25">
      <c r="A145" s="33"/>
      <c r="B145" s="34"/>
      <c r="C145" s="35"/>
      <c r="D145" s="196" t="s">
        <v>125</v>
      </c>
      <c r="E145" s="35"/>
      <c r="F145" s="197" t="s">
        <v>167</v>
      </c>
      <c r="G145" s="35"/>
      <c r="H145" s="35"/>
      <c r="I145" s="198"/>
      <c r="J145" s="35"/>
      <c r="K145" s="35"/>
      <c r="L145" s="38"/>
      <c r="M145" s="199"/>
      <c r="N145" s="200"/>
      <c r="O145" s="70"/>
      <c r="P145" s="70"/>
      <c r="Q145" s="70"/>
      <c r="R145" s="70"/>
      <c r="S145" s="70"/>
      <c r="T145" s="71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T145" s="16" t="s">
        <v>125</v>
      </c>
      <c r="AU145" s="16" t="s">
        <v>83</v>
      </c>
    </row>
    <row r="146" spans="1:65" s="2" customFormat="1" ht="24.2" customHeight="1">
      <c r="A146" s="33"/>
      <c r="B146" s="34"/>
      <c r="C146" s="182" t="s">
        <v>117</v>
      </c>
      <c r="D146" s="182" t="s">
        <v>119</v>
      </c>
      <c r="E146" s="183" t="s">
        <v>168</v>
      </c>
      <c r="F146" s="184" t="s">
        <v>169</v>
      </c>
      <c r="G146" s="185" t="s">
        <v>165</v>
      </c>
      <c r="H146" s="186">
        <v>0.003</v>
      </c>
      <c r="I146" s="187"/>
      <c r="J146" s="188">
        <f>ROUND(I146*H146,2)</f>
        <v>0</v>
      </c>
      <c r="K146" s="189"/>
      <c r="L146" s="38"/>
      <c r="M146" s="190" t="s">
        <v>1</v>
      </c>
      <c r="N146" s="191" t="s">
        <v>38</v>
      </c>
      <c r="O146" s="70"/>
      <c r="P146" s="192">
        <f>O146*H146</f>
        <v>0</v>
      </c>
      <c r="Q146" s="192">
        <v>0</v>
      </c>
      <c r="R146" s="192">
        <f>Q146*H146</f>
        <v>0</v>
      </c>
      <c r="S146" s="192">
        <v>0</v>
      </c>
      <c r="T146" s="193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94" t="s">
        <v>139</v>
      </c>
      <c r="AT146" s="194" t="s">
        <v>119</v>
      </c>
      <c r="AU146" s="194" t="s">
        <v>83</v>
      </c>
      <c r="AY146" s="16" t="s">
        <v>116</v>
      </c>
      <c r="BE146" s="195">
        <f>IF(N146="základní",J146,0)</f>
        <v>0</v>
      </c>
      <c r="BF146" s="195">
        <f>IF(N146="snížená",J146,0)</f>
        <v>0</v>
      </c>
      <c r="BG146" s="195">
        <f>IF(N146="zákl. přenesená",J146,0)</f>
        <v>0</v>
      </c>
      <c r="BH146" s="195">
        <f>IF(N146="sníž. přenesená",J146,0)</f>
        <v>0</v>
      </c>
      <c r="BI146" s="195">
        <f>IF(N146="nulová",J146,0)</f>
        <v>0</v>
      </c>
      <c r="BJ146" s="16" t="s">
        <v>81</v>
      </c>
      <c r="BK146" s="195">
        <f>ROUND(I146*H146,2)</f>
        <v>0</v>
      </c>
      <c r="BL146" s="16" t="s">
        <v>139</v>
      </c>
      <c r="BM146" s="194" t="s">
        <v>170</v>
      </c>
    </row>
    <row r="147" spans="1:47" s="2" customFormat="1" ht="29.25">
      <c r="A147" s="33"/>
      <c r="B147" s="34"/>
      <c r="C147" s="35"/>
      <c r="D147" s="196" t="s">
        <v>125</v>
      </c>
      <c r="E147" s="35"/>
      <c r="F147" s="197" t="s">
        <v>171</v>
      </c>
      <c r="G147" s="35"/>
      <c r="H147" s="35"/>
      <c r="I147" s="198"/>
      <c r="J147" s="35"/>
      <c r="K147" s="35"/>
      <c r="L147" s="38"/>
      <c r="M147" s="199"/>
      <c r="N147" s="200"/>
      <c r="O147" s="70"/>
      <c r="P147" s="70"/>
      <c r="Q147" s="70"/>
      <c r="R147" s="70"/>
      <c r="S147" s="70"/>
      <c r="T147" s="71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T147" s="16" t="s">
        <v>125</v>
      </c>
      <c r="AU147" s="16" t="s">
        <v>83</v>
      </c>
    </row>
    <row r="148" spans="1:65" s="2" customFormat="1" ht="24.2" customHeight="1">
      <c r="A148" s="33"/>
      <c r="B148" s="34"/>
      <c r="C148" s="182" t="s">
        <v>172</v>
      </c>
      <c r="D148" s="182" t="s">
        <v>119</v>
      </c>
      <c r="E148" s="183" t="s">
        <v>173</v>
      </c>
      <c r="F148" s="184" t="s">
        <v>174</v>
      </c>
      <c r="G148" s="185" t="s">
        <v>165</v>
      </c>
      <c r="H148" s="186">
        <v>0.003</v>
      </c>
      <c r="I148" s="187"/>
      <c r="J148" s="188">
        <f>ROUND(I148*H148,2)</f>
        <v>0</v>
      </c>
      <c r="K148" s="189"/>
      <c r="L148" s="38"/>
      <c r="M148" s="190" t="s">
        <v>1</v>
      </c>
      <c r="N148" s="191" t="s">
        <v>38</v>
      </c>
      <c r="O148" s="70"/>
      <c r="P148" s="192">
        <f>O148*H148</f>
        <v>0</v>
      </c>
      <c r="Q148" s="192">
        <v>0</v>
      </c>
      <c r="R148" s="192">
        <f>Q148*H148</f>
        <v>0</v>
      </c>
      <c r="S148" s="192">
        <v>0</v>
      </c>
      <c r="T148" s="193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94" t="s">
        <v>139</v>
      </c>
      <c r="AT148" s="194" t="s">
        <v>119</v>
      </c>
      <c r="AU148" s="194" t="s">
        <v>83</v>
      </c>
      <c r="AY148" s="16" t="s">
        <v>116</v>
      </c>
      <c r="BE148" s="195">
        <f>IF(N148="základní",J148,0)</f>
        <v>0</v>
      </c>
      <c r="BF148" s="195">
        <f>IF(N148="snížená",J148,0)</f>
        <v>0</v>
      </c>
      <c r="BG148" s="195">
        <f>IF(N148="zákl. přenesená",J148,0)</f>
        <v>0</v>
      </c>
      <c r="BH148" s="195">
        <f>IF(N148="sníž. přenesená",J148,0)</f>
        <v>0</v>
      </c>
      <c r="BI148" s="195">
        <f>IF(N148="nulová",J148,0)</f>
        <v>0</v>
      </c>
      <c r="BJ148" s="16" t="s">
        <v>81</v>
      </c>
      <c r="BK148" s="195">
        <f>ROUND(I148*H148,2)</f>
        <v>0</v>
      </c>
      <c r="BL148" s="16" t="s">
        <v>139</v>
      </c>
      <c r="BM148" s="194" t="s">
        <v>175</v>
      </c>
    </row>
    <row r="149" spans="1:47" s="2" customFormat="1" ht="29.25">
      <c r="A149" s="33"/>
      <c r="B149" s="34"/>
      <c r="C149" s="35"/>
      <c r="D149" s="196" t="s">
        <v>125</v>
      </c>
      <c r="E149" s="35"/>
      <c r="F149" s="197" t="s">
        <v>176</v>
      </c>
      <c r="G149" s="35"/>
      <c r="H149" s="35"/>
      <c r="I149" s="198"/>
      <c r="J149" s="35"/>
      <c r="K149" s="35"/>
      <c r="L149" s="38"/>
      <c r="M149" s="199"/>
      <c r="N149" s="200"/>
      <c r="O149" s="70"/>
      <c r="P149" s="70"/>
      <c r="Q149" s="70"/>
      <c r="R149" s="70"/>
      <c r="S149" s="70"/>
      <c r="T149" s="71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6" t="s">
        <v>125</v>
      </c>
      <c r="AU149" s="16" t="s">
        <v>83</v>
      </c>
    </row>
    <row r="150" spans="2:63" s="12" customFormat="1" ht="22.9" customHeight="1">
      <c r="B150" s="166"/>
      <c r="C150" s="167"/>
      <c r="D150" s="168" t="s">
        <v>72</v>
      </c>
      <c r="E150" s="180" t="s">
        <v>177</v>
      </c>
      <c r="F150" s="180" t="s">
        <v>178</v>
      </c>
      <c r="G150" s="167"/>
      <c r="H150" s="167"/>
      <c r="I150" s="170"/>
      <c r="J150" s="181">
        <f>BK150</f>
        <v>0</v>
      </c>
      <c r="K150" s="167"/>
      <c r="L150" s="172"/>
      <c r="M150" s="173"/>
      <c r="N150" s="174"/>
      <c r="O150" s="174"/>
      <c r="P150" s="175">
        <f>SUM(P151:P174)</f>
        <v>0</v>
      </c>
      <c r="Q150" s="174"/>
      <c r="R150" s="175">
        <f>SUM(R151:R174)</f>
        <v>0.03441999999999999</v>
      </c>
      <c r="S150" s="174"/>
      <c r="T150" s="176">
        <f>SUM(T151:T174)</f>
        <v>0.22625</v>
      </c>
      <c r="AR150" s="177" t="s">
        <v>83</v>
      </c>
      <c r="AT150" s="178" t="s">
        <v>72</v>
      </c>
      <c r="AU150" s="178" t="s">
        <v>81</v>
      </c>
      <c r="AY150" s="177" t="s">
        <v>116</v>
      </c>
      <c r="BK150" s="179">
        <f>SUM(BK151:BK174)</f>
        <v>0</v>
      </c>
    </row>
    <row r="151" spans="1:65" s="2" customFormat="1" ht="21.75" customHeight="1">
      <c r="A151" s="33"/>
      <c r="B151" s="34"/>
      <c r="C151" s="182" t="s">
        <v>179</v>
      </c>
      <c r="D151" s="182" t="s">
        <v>119</v>
      </c>
      <c r="E151" s="183" t="s">
        <v>180</v>
      </c>
      <c r="F151" s="184" t="s">
        <v>181</v>
      </c>
      <c r="G151" s="185" t="s">
        <v>122</v>
      </c>
      <c r="H151" s="186">
        <v>1</v>
      </c>
      <c r="I151" s="187"/>
      <c r="J151" s="188">
        <f>ROUND(I151*H151,2)</f>
        <v>0</v>
      </c>
      <c r="K151" s="189"/>
      <c r="L151" s="38"/>
      <c r="M151" s="190" t="s">
        <v>1</v>
      </c>
      <c r="N151" s="191" t="s">
        <v>38</v>
      </c>
      <c r="O151" s="70"/>
      <c r="P151" s="192">
        <f>O151*H151</f>
        <v>0</v>
      </c>
      <c r="Q151" s="192">
        <v>0</v>
      </c>
      <c r="R151" s="192">
        <f>Q151*H151</f>
        <v>0</v>
      </c>
      <c r="S151" s="192">
        <v>0</v>
      </c>
      <c r="T151" s="193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94" t="s">
        <v>139</v>
      </c>
      <c r="AT151" s="194" t="s">
        <v>119</v>
      </c>
      <c r="AU151" s="194" t="s">
        <v>83</v>
      </c>
      <c r="AY151" s="16" t="s">
        <v>116</v>
      </c>
      <c r="BE151" s="195">
        <f>IF(N151="základní",J151,0)</f>
        <v>0</v>
      </c>
      <c r="BF151" s="195">
        <f>IF(N151="snížená",J151,0)</f>
        <v>0</v>
      </c>
      <c r="BG151" s="195">
        <f>IF(N151="zákl. přenesená",J151,0)</f>
        <v>0</v>
      </c>
      <c r="BH151" s="195">
        <f>IF(N151="sníž. přenesená",J151,0)</f>
        <v>0</v>
      </c>
      <c r="BI151" s="195">
        <f>IF(N151="nulová",J151,0)</f>
        <v>0</v>
      </c>
      <c r="BJ151" s="16" t="s">
        <v>81</v>
      </c>
      <c r="BK151" s="195">
        <f>ROUND(I151*H151,2)</f>
        <v>0</v>
      </c>
      <c r="BL151" s="16" t="s">
        <v>139</v>
      </c>
      <c r="BM151" s="194" t="s">
        <v>182</v>
      </c>
    </row>
    <row r="152" spans="1:47" s="2" customFormat="1" ht="19.5">
      <c r="A152" s="33"/>
      <c r="B152" s="34"/>
      <c r="C152" s="35"/>
      <c r="D152" s="196" t="s">
        <v>125</v>
      </c>
      <c r="E152" s="35"/>
      <c r="F152" s="197" t="s">
        <v>183</v>
      </c>
      <c r="G152" s="35"/>
      <c r="H152" s="35"/>
      <c r="I152" s="198"/>
      <c r="J152" s="35"/>
      <c r="K152" s="35"/>
      <c r="L152" s="38"/>
      <c r="M152" s="199"/>
      <c r="N152" s="200"/>
      <c r="O152" s="70"/>
      <c r="P152" s="70"/>
      <c r="Q152" s="70"/>
      <c r="R152" s="70"/>
      <c r="S152" s="70"/>
      <c r="T152" s="71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T152" s="16" t="s">
        <v>125</v>
      </c>
      <c r="AU152" s="16" t="s">
        <v>83</v>
      </c>
    </row>
    <row r="153" spans="1:65" s="2" customFormat="1" ht="24.2" customHeight="1">
      <c r="A153" s="33"/>
      <c r="B153" s="34"/>
      <c r="C153" s="182" t="s">
        <v>8</v>
      </c>
      <c r="D153" s="182" t="s">
        <v>119</v>
      </c>
      <c r="E153" s="183" t="s">
        <v>184</v>
      </c>
      <c r="F153" s="184" t="s">
        <v>185</v>
      </c>
      <c r="G153" s="185" t="s">
        <v>160</v>
      </c>
      <c r="H153" s="186">
        <v>1</v>
      </c>
      <c r="I153" s="187"/>
      <c r="J153" s="188">
        <f>ROUND(I153*H153,2)</f>
        <v>0</v>
      </c>
      <c r="K153" s="189"/>
      <c r="L153" s="38"/>
      <c r="M153" s="190" t="s">
        <v>1</v>
      </c>
      <c r="N153" s="191" t="s">
        <v>38</v>
      </c>
      <c r="O153" s="70"/>
      <c r="P153" s="192">
        <f>O153*H153</f>
        <v>0</v>
      </c>
      <c r="Q153" s="192">
        <v>0.00017</v>
      </c>
      <c r="R153" s="192">
        <f>Q153*H153</f>
        <v>0.00017</v>
      </c>
      <c r="S153" s="192">
        <v>0.22625</v>
      </c>
      <c r="T153" s="193">
        <f>S153*H153</f>
        <v>0.22625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94" t="s">
        <v>139</v>
      </c>
      <c r="AT153" s="194" t="s">
        <v>119</v>
      </c>
      <c r="AU153" s="194" t="s">
        <v>83</v>
      </c>
      <c r="AY153" s="16" t="s">
        <v>116</v>
      </c>
      <c r="BE153" s="195">
        <f>IF(N153="základní",J153,0)</f>
        <v>0</v>
      </c>
      <c r="BF153" s="195">
        <f>IF(N153="snížená",J153,0)</f>
        <v>0</v>
      </c>
      <c r="BG153" s="195">
        <f>IF(N153="zákl. přenesená",J153,0)</f>
        <v>0</v>
      </c>
      <c r="BH153" s="195">
        <f>IF(N153="sníž. přenesená",J153,0)</f>
        <v>0</v>
      </c>
      <c r="BI153" s="195">
        <f>IF(N153="nulová",J153,0)</f>
        <v>0</v>
      </c>
      <c r="BJ153" s="16" t="s">
        <v>81</v>
      </c>
      <c r="BK153" s="195">
        <f>ROUND(I153*H153,2)</f>
        <v>0</v>
      </c>
      <c r="BL153" s="16" t="s">
        <v>139</v>
      </c>
      <c r="BM153" s="194" t="s">
        <v>186</v>
      </c>
    </row>
    <row r="154" spans="1:47" s="2" customFormat="1" ht="19.5">
      <c r="A154" s="33"/>
      <c r="B154" s="34"/>
      <c r="C154" s="35"/>
      <c r="D154" s="196" t="s">
        <v>125</v>
      </c>
      <c r="E154" s="35"/>
      <c r="F154" s="197" t="s">
        <v>187</v>
      </c>
      <c r="G154" s="35"/>
      <c r="H154" s="35"/>
      <c r="I154" s="198"/>
      <c r="J154" s="35"/>
      <c r="K154" s="35"/>
      <c r="L154" s="38"/>
      <c r="M154" s="199"/>
      <c r="N154" s="200"/>
      <c r="O154" s="70"/>
      <c r="P154" s="70"/>
      <c r="Q154" s="70"/>
      <c r="R154" s="70"/>
      <c r="S154" s="70"/>
      <c r="T154" s="71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T154" s="16" t="s">
        <v>125</v>
      </c>
      <c r="AU154" s="16" t="s">
        <v>83</v>
      </c>
    </row>
    <row r="155" spans="1:65" s="2" customFormat="1" ht="24.2" customHeight="1">
      <c r="A155" s="33"/>
      <c r="B155" s="34"/>
      <c r="C155" s="182" t="s">
        <v>188</v>
      </c>
      <c r="D155" s="182" t="s">
        <v>119</v>
      </c>
      <c r="E155" s="183" t="s">
        <v>189</v>
      </c>
      <c r="F155" s="184" t="s">
        <v>190</v>
      </c>
      <c r="G155" s="185" t="s">
        <v>122</v>
      </c>
      <c r="H155" s="186">
        <v>1</v>
      </c>
      <c r="I155" s="187"/>
      <c r="J155" s="188">
        <f>ROUND(I155*H155,2)</f>
        <v>0</v>
      </c>
      <c r="K155" s="189"/>
      <c r="L155" s="38"/>
      <c r="M155" s="190" t="s">
        <v>1</v>
      </c>
      <c r="N155" s="191" t="s">
        <v>38</v>
      </c>
      <c r="O155" s="70"/>
      <c r="P155" s="192">
        <f>O155*H155</f>
        <v>0</v>
      </c>
      <c r="Q155" s="192">
        <v>0.00249</v>
      </c>
      <c r="R155" s="192">
        <f>Q155*H155</f>
        <v>0.00249</v>
      </c>
      <c r="S155" s="192">
        <v>0</v>
      </c>
      <c r="T155" s="193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94" t="s">
        <v>139</v>
      </c>
      <c r="AT155" s="194" t="s">
        <v>119</v>
      </c>
      <c r="AU155" s="194" t="s">
        <v>83</v>
      </c>
      <c r="AY155" s="16" t="s">
        <v>116</v>
      </c>
      <c r="BE155" s="195">
        <f>IF(N155="základní",J155,0)</f>
        <v>0</v>
      </c>
      <c r="BF155" s="195">
        <f>IF(N155="snížená",J155,0)</f>
        <v>0</v>
      </c>
      <c r="BG155" s="195">
        <f>IF(N155="zákl. přenesená",J155,0)</f>
        <v>0</v>
      </c>
      <c r="BH155" s="195">
        <f>IF(N155="sníž. přenesená",J155,0)</f>
        <v>0</v>
      </c>
      <c r="BI155" s="195">
        <f>IF(N155="nulová",J155,0)</f>
        <v>0</v>
      </c>
      <c r="BJ155" s="16" t="s">
        <v>81</v>
      </c>
      <c r="BK155" s="195">
        <f>ROUND(I155*H155,2)</f>
        <v>0</v>
      </c>
      <c r="BL155" s="16" t="s">
        <v>139</v>
      </c>
      <c r="BM155" s="194" t="s">
        <v>191</v>
      </c>
    </row>
    <row r="156" spans="1:47" s="2" customFormat="1" ht="19.5">
      <c r="A156" s="33"/>
      <c r="B156" s="34"/>
      <c r="C156" s="35"/>
      <c r="D156" s="196" t="s">
        <v>125</v>
      </c>
      <c r="E156" s="35"/>
      <c r="F156" s="197" t="s">
        <v>192</v>
      </c>
      <c r="G156" s="35"/>
      <c r="H156" s="35"/>
      <c r="I156" s="198"/>
      <c r="J156" s="35"/>
      <c r="K156" s="35"/>
      <c r="L156" s="38"/>
      <c r="M156" s="199"/>
      <c r="N156" s="200"/>
      <c r="O156" s="70"/>
      <c r="P156" s="70"/>
      <c r="Q156" s="70"/>
      <c r="R156" s="70"/>
      <c r="S156" s="70"/>
      <c r="T156" s="71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T156" s="16" t="s">
        <v>125</v>
      </c>
      <c r="AU156" s="16" t="s">
        <v>83</v>
      </c>
    </row>
    <row r="157" spans="1:65" s="2" customFormat="1" ht="24.2" customHeight="1">
      <c r="A157" s="33"/>
      <c r="B157" s="34"/>
      <c r="C157" s="201" t="s">
        <v>193</v>
      </c>
      <c r="D157" s="201" t="s">
        <v>151</v>
      </c>
      <c r="E157" s="202" t="s">
        <v>194</v>
      </c>
      <c r="F157" s="203" t="s">
        <v>195</v>
      </c>
      <c r="G157" s="204" t="s">
        <v>160</v>
      </c>
      <c r="H157" s="205">
        <v>1</v>
      </c>
      <c r="I157" s="206"/>
      <c r="J157" s="207">
        <f>ROUND(I157*H157,2)</f>
        <v>0</v>
      </c>
      <c r="K157" s="208"/>
      <c r="L157" s="209"/>
      <c r="M157" s="210" t="s">
        <v>1</v>
      </c>
      <c r="N157" s="211" t="s">
        <v>38</v>
      </c>
      <c r="O157" s="70"/>
      <c r="P157" s="192">
        <f>O157*H157</f>
        <v>0</v>
      </c>
      <c r="Q157" s="192">
        <v>0.029</v>
      </c>
      <c r="R157" s="192">
        <f>Q157*H157</f>
        <v>0.029</v>
      </c>
      <c r="S157" s="192">
        <v>0</v>
      </c>
      <c r="T157" s="193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94" t="s">
        <v>154</v>
      </c>
      <c r="AT157" s="194" t="s">
        <v>151</v>
      </c>
      <c r="AU157" s="194" t="s">
        <v>83</v>
      </c>
      <c r="AY157" s="16" t="s">
        <v>116</v>
      </c>
      <c r="BE157" s="195">
        <f>IF(N157="základní",J157,0)</f>
        <v>0</v>
      </c>
      <c r="BF157" s="195">
        <f>IF(N157="snížená",J157,0)</f>
        <v>0</v>
      </c>
      <c r="BG157" s="195">
        <f>IF(N157="zákl. přenesená",J157,0)</f>
        <v>0</v>
      </c>
      <c r="BH157" s="195">
        <f>IF(N157="sníž. přenesená",J157,0)</f>
        <v>0</v>
      </c>
      <c r="BI157" s="195">
        <f>IF(N157="nulová",J157,0)</f>
        <v>0</v>
      </c>
      <c r="BJ157" s="16" t="s">
        <v>81</v>
      </c>
      <c r="BK157" s="195">
        <f>ROUND(I157*H157,2)</f>
        <v>0</v>
      </c>
      <c r="BL157" s="16" t="s">
        <v>139</v>
      </c>
      <c r="BM157" s="194" t="s">
        <v>196</v>
      </c>
    </row>
    <row r="158" spans="1:47" s="2" customFormat="1" ht="195">
      <c r="A158" s="33"/>
      <c r="B158" s="34"/>
      <c r="C158" s="35"/>
      <c r="D158" s="196" t="s">
        <v>125</v>
      </c>
      <c r="E158" s="35"/>
      <c r="F158" s="197" t="s">
        <v>197</v>
      </c>
      <c r="G158" s="35"/>
      <c r="H158" s="35"/>
      <c r="I158" s="198"/>
      <c r="J158" s="35"/>
      <c r="K158" s="35"/>
      <c r="L158" s="38"/>
      <c r="M158" s="199"/>
      <c r="N158" s="200"/>
      <c r="O158" s="70"/>
      <c r="P158" s="70"/>
      <c r="Q158" s="70"/>
      <c r="R158" s="70"/>
      <c r="S158" s="70"/>
      <c r="T158" s="71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T158" s="16" t="s">
        <v>125</v>
      </c>
      <c r="AU158" s="16" t="s">
        <v>83</v>
      </c>
    </row>
    <row r="159" spans="1:65" s="2" customFormat="1" ht="24.2" customHeight="1">
      <c r="A159" s="33"/>
      <c r="B159" s="34"/>
      <c r="C159" s="182" t="s">
        <v>198</v>
      </c>
      <c r="D159" s="182" t="s">
        <v>119</v>
      </c>
      <c r="E159" s="183" t="s">
        <v>199</v>
      </c>
      <c r="F159" s="184" t="s">
        <v>200</v>
      </c>
      <c r="G159" s="185" t="s">
        <v>160</v>
      </c>
      <c r="H159" s="186">
        <v>1</v>
      </c>
      <c r="I159" s="187"/>
      <c r="J159" s="188">
        <f>ROUND(I159*H159,2)</f>
        <v>0</v>
      </c>
      <c r="K159" s="189"/>
      <c r="L159" s="38"/>
      <c r="M159" s="190" t="s">
        <v>1</v>
      </c>
      <c r="N159" s="191" t="s">
        <v>38</v>
      </c>
      <c r="O159" s="70"/>
      <c r="P159" s="192">
        <f>O159*H159</f>
        <v>0</v>
      </c>
      <c r="Q159" s="192">
        <v>0</v>
      </c>
      <c r="R159" s="192">
        <f>Q159*H159</f>
        <v>0</v>
      </c>
      <c r="S159" s="192">
        <v>0</v>
      </c>
      <c r="T159" s="193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94" t="s">
        <v>139</v>
      </c>
      <c r="AT159" s="194" t="s">
        <v>119</v>
      </c>
      <c r="AU159" s="194" t="s">
        <v>83</v>
      </c>
      <c r="AY159" s="16" t="s">
        <v>116</v>
      </c>
      <c r="BE159" s="195">
        <f>IF(N159="základní",J159,0)</f>
        <v>0</v>
      </c>
      <c r="BF159" s="195">
        <f>IF(N159="snížená",J159,0)</f>
        <v>0</v>
      </c>
      <c r="BG159" s="195">
        <f>IF(N159="zákl. přenesená",J159,0)</f>
        <v>0</v>
      </c>
      <c r="BH159" s="195">
        <f>IF(N159="sníž. přenesená",J159,0)</f>
        <v>0</v>
      </c>
      <c r="BI159" s="195">
        <f>IF(N159="nulová",J159,0)</f>
        <v>0</v>
      </c>
      <c r="BJ159" s="16" t="s">
        <v>81</v>
      </c>
      <c r="BK159" s="195">
        <f>ROUND(I159*H159,2)</f>
        <v>0</v>
      </c>
      <c r="BL159" s="16" t="s">
        <v>139</v>
      </c>
      <c r="BM159" s="194" t="s">
        <v>201</v>
      </c>
    </row>
    <row r="160" spans="1:47" s="2" customFormat="1" ht="19.5">
      <c r="A160" s="33"/>
      <c r="B160" s="34"/>
      <c r="C160" s="35"/>
      <c r="D160" s="196" t="s">
        <v>125</v>
      </c>
      <c r="E160" s="35"/>
      <c r="F160" s="197" t="s">
        <v>202</v>
      </c>
      <c r="G160" s="35"/>
      <c r="H160" s="35"/>
      <c r="I160" s="198"/>
      <c r="J160" s="35"/>
      <c r="K160" s="35"/>
      <c r="L160" s="38"/>
      <c r="M160" s="199"/>
      <c r="N160" s="200"/>
      <c r="O160" s="70"/>
      <c r="P160" s="70"/>
      <c r="Q160" s="70"/>
      <c r="R160" s="70"/>
      <c r="S160" s="70"/>
      <c r="T160" s="71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T160" s="16" t="s">
        <v>125</v>
      </c>
      <c r="AU160" s="16" t="s">
        <v>83</v>
      </c>
    </row>
    <row r="161" spans="1:65" s="2" customFormat="1" ht="33" customHeight="1">
      <c r="A161" s="33"/>
      <c r="B161" s="34"/>
      <c r="C161" s="182" t="s">
        <v>139</v>
      </c>
      <c r="D161" s="182" t="s">
        <v>119</v>
      </c>
      <c r="E161" s="183" t="s">
        <v>203</v>
      </c>
      <c r="F161" s="184" t="s">
        <v>204</v>
      </c>
      <c r="G161" s="185" t="s">
        <v>122</v>
      </c>
      <c r="H161" s="186">
        <v>1</v>
      </c>
      <c r="I161" s="187"/>
      <c r="J161" s="188">
        <f>ROUND(I161*H161,2)</f>
        <v>0</v>
      </c>
      <c r="K161" s="189"/>
      <c r="L161" s="38"/>
      <c r="M161" s="190" t="s">
        <v>1</v>
      </c>
      <c r="N161" s="191" t="s">
        <v>38</v>
      </c>
      <c r="O161" s="70"/>
      <c r="P161" s="192">
        <f>O161*H161</f>
        <v>0</v>
      </c>
      <c r="Q161" s="192">
        <v>0.00117</v>
      </c>
      <c r="R161" s="192">
        <f>Q161*H161</f>
        <v>0.00117</v>
      </c>
      <c r="S161" s="192">
        <v>0</v>
      </c>
      <c r="T161" s="193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94" t="s">
        <v>139</v>
      </c>
      <c r="AT161" s="194" t="s">
        <v>119</v>
      </c>
      <c r="AU161" s="194" t="s">
        <v>83</v>
      </c>
      <c r="AY161" s="16" t="s">
        <v>116</v>
      </c>
      <c r="BE161" s="195">
        <f>IF(N161="základní",J161,0)</f>
        <v>0</v>
      </c>
      <c r="BF161" s="195">
        <f>IF(N161="snížená",J161,0)</f>
        <v>0</v>
      </c>
      <c r="BG161" s="195">
        <f>IF(N161="zákl. přenesená",J161,0)</f>
        <v>0</v>
      </c>
      <c r="BH161" s="195">
        <f>IF(N161="sníž. přenesená",J161,0)</f>
        <v>0</v>
      </c>
      <c r="BI161" s="195">
        <f>IF(N161="nulová",J161,0)</f>
        <v>0</v>
      </c>
      <c r="BJ161" s="16" t="s">
        <v>81</v>
      </c>
      <c r="BK161" s="195">
        <f>ROUND(I161*H161,2)</f>
        <v>0</v>
      </c>
      <c r="BL161" s="16" t="s">
        <v>139</v>
      </c>
      <c r="BM161" s="194" t="s">
        <v>205</v>
      </c>
    </row>
    <row r="162" spans="1:47" s="2" customFormat="1" ht="29.25">
      <c r="A162" s="33"/>
      <c r="B162" s="34"/>
      <c r="C162" s="35"/>
      <c r="D162" s="196" t="s">
        <v>125</v>
      </c>
      <c r="E162" s="35"/>
      <c r="F162" s="197" t="s">
        <v>206</v>
      </c>
      <c r="G162" s="35"/>
      <c r="H162" s="35"/>
      <c r="I162" s="198"/>
      <c r="J162" s="35"/>
      <c r="K162" s="35"/>
      <c r="L162" s="38"/>
      <c r="M162" s="199"/>
      <c r="N162" s="200"/>
      <c r="O162" s="70"/>
      <c r="P162" s="70"/>
      <c r="Q162" s="70"/>
      <c r="R162" s="70"/>
      <c r="S162" s="70"/>
      <c r="T162" s="71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T162" s="16" t="s">
        <v>125</v>
      </c>
      <c r="AU162" s="16" t="s">
        <v>83</v>
      </c>
    </row>
    <row r="163" spans="1:65" s="2" customFormat="1" ht="33" customHeight="1">
      <c r="A163" s="33"/>
      <c r="B163" s="34"/>
      <c r="C163" s="182" t="s">
        <v>207</v>
      </c>
      <c r="D163" s="182" t="s">
        <v>119</v>
      </c>
      <c r="E163" s="183" t="s">
        <v>208</v>
      </c>
      <c r="F163" s="184" t="s">
        <v>209</v>
      </c>
      <c r="G163" s="185" t="s">
        <v>122</v>
      </c>
      <c r="H163" s="186">
        <v>1</v>
      </c>
      <c r="I163" s="187"/>
      <c r="J163" s="188">
        <f>ROUND(I163*H163,2)</f>
        <v>0</v>
      </c>
      <c r="K163" s="189"/>
      <c r="L163" s="38"/>
      <c r="M163" s="190" t="s">
        <v>1</v>
      </c>
      <c r="N163" s="191" t="s">
        <v>38</v>
      </c>
      <c r="O163" s="70"/>
      <c r="P163" s="192">
        <f>O163*H163</f>
        <v>0</v>
      </c>
      <c r="Q163" s="192">
        <v>0.00117</v>
      </c>
      <c r="R163" s="192">
        <f>Q163*H163</f>
        <v>0.00117</v>
      </c>
      <c r="S163" s="192">
        <v>0</v>
      </c>
      <c r="T163" s="193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94" t="s">
        <v>139</v>
      </c>
      <c r="AT163" s="194" t="s">
        <v>119</v>
      </c>
      <c r="AU163" s="194" t="s">
        <v>83</v>
      </c>
      <c r="AY163" s="16" t="s">
        <v>116</v>
      </c>
      <c r="BE163" s="195">
        <f>IF(N163="základní",J163,0)</f>
        <v>0</v>
      </c>
      <c r="BF163" s="195">
        <f>IF(N163="snížená",J163,0)</f>
        <v>0</v>
      </c>
      <c r="BG163" s="195">
        <f>IF(N163="zákl. přenesená",J163,0)</f>
        <v>0</v>
      </c>
      <c r="BH163" s="195">
        <f>IF(N163="sníž. přenesená",J163,0)</f>
        <v>0</v>
      </c>
      <c r="BI163" s="195">
        <f>IF(N163="nulová",J163,0)</f>
        <v>0</v>
      </c>
      <c r="BJ163" s="16" t="s">
        <v>81</v>
      </c>
      <c r="BK163" s="195">
        <f>ROUND(I163*H163,2)</f>
        <v>0</v>
      </c>
      <c r="BL163" s="16" t="s">
        <v>139</v>
      </c>
      <c r="BM163" s="194" t="s">
        <v>210</v>
      </c>
    </row>
    <row r="164" spans="1:47" s="2" customFormat="1" ht="29.25">
      <c r="A164" s="33"/>
      <c r="B164" s="34"/>
      <c r="C164" s="35"/>
      <c r="D164" s="196" t="s">
        <v>125</v>
      </c>
      <c r="E164" s="35"/>
      <c r="F164" s="197" t="s">
        <v>211</v>
      </c>
      <c r="G164" s="35"/>
      <c r="H164" s="35"/>
      <c r="I164" s="198"/>
      <c r="J164" s="35"/>
      <c r="K164" s="35"/>
      <c r="L164" s="38"/>
      <c r="M164" s="199"/>
      <c r="N164" s="200"/>
      <c r="O164" s="70"/>
      <c r="P164" s="70"/>
      <c r="Q164" s="70"/>
      <c r="R164" s="70"/>
      <c r="S164" s="70"/>
      <c r="T164" s="71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T164" s="16" t="s">
        <v>125</v>
      </c>
      <c r="AU164" s="16" t="s">
        <v>83</v>
      </c>
    </row>
    <row r="165" spans="1:65" s="2" customFormat="1" ht="24.2" customHeight="1">
      <c r="A165" s="33"/>
      <c r="B165" s="34"/>
      <c r="C165" s="182" t="s">
        <v>212</v>
      </c>
      <c r="D165" s="182" t="s">
        <v>119</v>
      </c>
      <c r="E165" s="183" t="s">
        <v>213</v>
      </c>
      <c r="F165" s="184" t="s">
        <v>214</v>
      </c>
      <c r="G165" s="185" t="s">
        <v>160</v>
      </c>
      <c r="H165" s="186">
        <v>1</v>
      </c>
      <c r="I165" s="187"/>
      <c r="J165" s="188">
        <f>ROUND(I165*H165,2)</f>
        <v>0</v>
      </c>
      <c r="K165" s="189"/>
      <c r="L165" s="38"/>
      <c r="M165" s="190" t="s">
        <v>1</v>
      </c>
      <c r="N165" s="191" t="s">
        <v>38</v>
      </c>
      <c r="O165" s="70"/>
      <c r="P165" s="192">
        <f>O165*H165</f>
        <v>0</v>
      </c>
      <c r="Q165" s="192">
        <v>0.00042</v>
      </c>
      <c r="R165" s="192">
        <f>Q165*H165</f>
        <v>0.00042</v>
      </c>
      <c r="S165" s="192">
        <v>0</v>
      </c>
      <c r="T165" s="193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94" t="s">
        <v>139</v>
      </c>
      <c r="AT165" s="194" t="s">
        <v>119</v>
      </c>
      <c r="AU165" s="194" t="s">
        <v>83</v>
      </c>
      <c r="AY165" s="16" t="s">
        <v>116</v>
      </c>
      <c r="BE165" s="195">
        <f>IF(N165="základní",J165,0)</f>
        <v>0</v>
      </c>
      <c r="BF165" s="195">
        <f>IF(N165="snížená",J165,0)</f>
        <v>0</v>
      </c>
      <c r="BG165" s="195">
        <f>IF(N165="zákl. přenesená",J165,0)</f>
        <v>0</v>
      </c>
      <c r="BH165" s="195">
        <f>IF(N165="sníž. přenesená",J165,0)</f>
        <v>0</v>
      </c>
      <c r="BI165" s="195">
        <f>IF(N165="nulová",J165,0)</f>
        <v>0</v>
      </c>
      <c r="BJ165" s="16" t="s">
        <v>81</v>
      </c>
      <c r="BK165" s="195">
        <f>ROUND(I165*H165,2)</f>
        <v>0</v>
      </c>
      <c r="BL165" s="16" t="s">
        <v>139</v>
      </c>
      <c r="BM165" s="194" t="s">
        <v>215</v>
      </c>
    </row>
    <row r="166" spans="1:47" s="2" customFormat="1" ht="19.5">
      <c r="A166" s="33"/>
      <c r="B166" s="34"/>
      <c r="C166" s="35"/>
      <c r="D166" s="196" t="s">
        <v>125</v>
      </c>
      <c r="E166" s="35"/>
      <c r="F166" s="197" t="s">
        <v>216</v>
      </c>
      <c r="G166" s="35"/>
      <c r="H166" s="35"/>
      <c r="I166" s="198"/>
      <c r="J166" s="35"/>
      <c r="K166" s="35"/>
      <c r="L166" s="38"/>
      <c r="M166" s="199"/>
      <c r="N166" s="200"/>
      <c r="O166" s="70"/>
      <c r="P166" s="70"/>
      <c r="Q166" s="70"/>
      <c r="R166" s="70"/>
      <c r="S166" s="70"/>
      <c r="T166" s="71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T166" s="16" t="s">
        <v>125</v>
      </c>
      <c r="AU166" s="16" t="s">
        <v>83</v>
      </c>
    </row>
    <row r="167" spans="1:65" s="2" customFormat="1" ht="16.5" customHeight="1">
      <c r="A167" s="33"/>
      <c r="B167" s="34"/>
      <c r="C167" s="182" t="s">
        <v>217</v>
      </c>
      <c r="D167" s="182" t="s">
        <v>119</v>
      </c>
      <c r="E167" s="183" t="s">
        <v>218</v>
      </c>
      <c r="F167" s="184" t="s">
        <v>219</v>
      </c>
      <c r="G167" s="185" t="s">
        <v>160</v>
      </c>
      <c r="H167" s="186">
        <v>1</v>
      </c>
      <c r="I167" s="187"/>
      <c r="J167" s="188">
        <f>ROUND(I167*H167,2)</f>
        <v>0</v>
      </c>
      <c r="K167" s="189"/>
      <c r="L167" s="38"/>
      <c r="M167" s="190" t="s">
        <v>1</v>
      </c>
      <c r="N167" s="191" t="s">
        <v>38</v>
      </c>
      <c r="O167" s="70"/>
      <c r="P167" s="192">
        <f>O167*H167</f>
        <v>0</v>
      </c>
      <c r="Q167" s="192">
        <v>0</v>
      </c>
      <c r="R167" s="192">
        <f>Q167*H167</f>
        <v>0</v>
      </c>
      <c r="S167" s="192">
        <v>0</v>
      </c>
      <c r="T167" s="193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94" t="s">
        <v>139</v>
      </c>
      <c r="AT167" s="194" t="s">
        <v>119</v>
      </c>
      <c r="AU167" s="194" t="s">
        <v>83</v>
      </c>
      <c r="AY167" s="16" t="s">
        <v>116</v>
      </c>
      <c r="BE167" s="195">
        <f>IF(N167="základní",J167,0)</f>
        <v>0</v>
      </c>
      <c r="BF167" s="195">
        <f>IF(N167="snížená",J167,0)</f>
        <v>0</v>
      </c>
      <c r="BG167" s="195">
        <f>IF(N167="zákl. přenesená",J167,0)</f>
        <v>0</v>
      </c>
      <c r="BH167" s="195">
        <f>IF(N167="sníž. přenesená",J167,0)</f>
        <v>0</v>
      </c>
      <c r="BI167" s="195">
        <f>IF(N167="nulová",J167,0)</f>
        <v>0</v>
      </c>
      <c r="BJ167" s="16" t="s">
        <v>81</v>
      </c>
      <c r="BK167" s="195">
        <f>ROUND(I167*H167,2)</f>
        <v>0</v>
      </c>
      <c r="BL167" s="16" t="s">
        <v>139</v>
      </c>
      <c r="BM167" s="194" t="s">
        <v>220</v>
      </c>
    </row>
    <row r="168" spans="1:47" s="2" customFormat="1" ht="11.25">
      <c r="A168" s="33"/>
      <c r="B168" s="34"/>
      <c r="C168" s="35"/>
      <c r="D168" s="196" t="s">
        <v>125</v>
      </c>
      <c r="E168" s="35"/>
      <c r="F168" s="197" t="s">
        <v>219</v>
      </c>
      <c r="G168" s="35"/>
      <c r="H168" s="35"/>
      <c r="I168" s="198"/>
      <c r="J168" s="35"/>
      <c r="K168" s="35"/>
      <c r="L168" s="38"/>
      <c r="M168" s="199"/>
      <c r="N168" s="200"/>
      <c r="O168" s="70"/>
      <c r="P168" s="70"/>
      <c r="Q168" s="70"/>
      <c r="R168" s="70"/>
      <c r="S168" s="70"/>
      <c r="T168" s="71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T168" s="16" t="s">
        <v>125</v>
      </c>
      <c r="AU168" s="16" t="s">
        <v>83</v>
      </c>
    </row>
    <row r="169" spans="1:65" s="2" customFormat="1" ht="24.2" customHeight="1">
      <c r="A169" s="33"/>
      <c r="B169" s="34"/>
      <c r="C169" s="182" t="s">
        <v>221</v>
      </c>
      <c r="D169" s="182" t="s">
        <v>119</v>
      </c>
      <c r="E169" s="183" t="s">
        <v>222</v>
      </c>
      <c r="F169" s="184" t="s">
        <v>223</v>
      </c>
      <c r="G169" s="185" t="s">
        <v>165</v>
      </c>
      <c r="H169" s="186">
        <v>0.034</v>
      </c>
      <c r="I169" s="187"/>
      <c r="J169" s="188">
        <f>ROUND(I169*H169,2)</f>
        <v>0</v>
      </c>
      <c r="K169" s="189"/>
      <c r="L169" s="38"/>
      <c r="M169" s="190" t="s">
        <v>1</v>
      </c>
      <c r="N169" s="191" t="s">
        <v>38</v>
      </c>
      <c r="O169" s="70"/>
      <c r="P169" s="192">
        <f>O169*H169</f>
        <v>0</v>
      </c>
      <c r="Q169" s="192">
        <v>0</v>
      </c>
      <c r="R169" s="192">
        <f>Q169*H169</f>
        <v>0</v>
      </c>
      <c r="S169" s="192">
        <v>0</v>
      </c>
      <c r="T169" s="193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94" t="s">
        <v>139</v>
      </c>
      <c r="AT169" s="194" t="s">
        <v>119</v>
      </c>
      <c r="AU169" s="194" t="s">
        <v>83</v>
      </c>
      <c r="AY169" s="16" t="s">
        <v>116</v>
      </c>
      <c r="BE169" s="195">
        <f>IF(N169="základní",J169,0)</f>
        <v>0</v>
      </c>
      <c r="BF169" s="195">
        <f>IF(N169="snížená",J169,0)</f>
        <v>0</v>
      </c>
      <c r="BG169" s="195">
        <f>IF(N169="zákl. přenesená",J169,0)</f>
        <v>0</v>
      </c>
      <c r="BH169" s="195">
        <f>IF(N169="sníž. přenesená",J169,0)</f>
        <v>0</v>
      </c>
      <c r="BI169" s="195">
        <f>IF(N169="nulová",J169,0)</f>
        <v>0</v>
      </c>
      <c r="BJ169" s="16" t="s">
        <v>81</v>
      </c>
      <c r="BK169" s="195">
        <f>ROUND(I169*H169,2)</f>
        <v>0</v>
      </c>
      <c r="BL169" s="16" t="s">
        <v>139</v>
      </c>
      <c r="BM169" s="194" t="s">
        <v>224</v>
      </c>
    </row>
    <row r="170" spans="1:47" s="2" customFormat="1" ht="29.25">
      <c r="A170" s="33"/>
      <c r="B170" s="34"/>
      <c r="C170" s="35"/>
      <c r="D170" s="196" t="s">
        <v>125</v>
      </c>
      <c r="E170" s="35"/>
      <c r="F170" s="197" t="s">
        <v>225</v>
      </c>
      <c r="G170" s="35"/>
      <c r="H170" s="35"/>
      <c r="I170" s="198"/>
      <c r="J170" s="35"/>
      <c r="K170" s="35"/>
      <c r="L170" s="38"/>
      <c r="M170" s="199"/>
      <c r="N170" s="200"/>
      <c r="O170" s="70"/>
      <c r="P170" s="70"/>
      <c r="Q170" s="70"/>
      <c r="R170" s="70"/>
      <c r="S170" s="70"/>
      <c r="T170" s="71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T170" s="16" t="s">
        <v>125</v>
      </c>
      <c r="AU170" s="16" t="s">
        <v>83</v>
      </c>
    </row>
    <row r="171" spans="1:65" s="2" customFormat="1" ht="24.2" customHeight="1">
      <c r="A171" s="33"/>
      <c r="B171" s="34"/>
      <c r="C171" s="182" t="s">
        <v>7</v>
      </c>
      <c r="D171" s="182" t="s">
        <v>119</v>
      </c>
      <c r="E171" s="183" t="s">
        <v>226</v>
      </c>
      <c r="F171" s="184" t="s">
        <v>227</v>
      </c>
      <c r="G171" s="185" t="s">
        <v>165</v>
      </c>
      <c r="H171" s="186">
        <v>0.034</v>
      </c>
      <c r="I171" s="187"/>
      <c r="J171" s="188">
        <f>ROUND(I171*H171,2)</f>
        <v>0</v>
      </c>
      <c r="K171" s="189"/>
      <c r="L171" s="38"/>
      <c r="M171" s="190" t="s">
        <v>1</v>
      </c>
      <c r="N171" s="191" t="s">
        <v>38</v>
      </c>
      <c r="O171" s="70"/>
      <c r="P171" s="192">
        <f>O171*H171</f>
        <v>0</v>
      </c>
      <c r="Q171" s="192">
        <v>0</v>
      </c>
      <c r="R171" s="192">
        <f>Q171*H171</f>
        <v>0</v>
      </c>
      <c r="S171" s="192">
        <v>0</v>
      </c>
      <c r="T171" s="193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94" t="s">
        <v>139</v>
      </c>
      <c r="AT171" s="194" t="s">
        <v>119</v>
      </c>
      <c r="AU171" s="194" t="s">
        <v>83</v>
      </c>
      <c r="AY171" s="16" t="s">
        <v>116</v>
      </c>
      <c r="BE171" s="195">
        <f>IF(N171="základní",J171,0)</f>
        <v>0</v>
      </c>
      <c r="BF171" s="195">
        <f>IF(N171="snížená",J171,0)</f>
        <v>0</v>
      </c>
      <c r="BG171" s="195">
        <f>IF(N171="zákl. přenesená",J171,0)</f>
        <v>0</v>
      </c>
      <c r="BH171" s="195">
        <f>IF(N171="sníž. přenesená",J171,0)</f>
        <v>0</v>
      </c>
      <c r="BI171" s="195">
        <f>IF(N171="nulová",J171,0)</f>
        <v>0</v>
      </c>
      <c r="BJ171" s="16" t="s">
        <v>81</v>
      </c>
      <c r="BK171" s="195">
        <f>ROUND(I171*H171,2)</f>
        <v>0</v>
      </c>
      <c r="BL171" s="16" t="s">
        <v>139</v>
      </c>
      <c r="BM171" s="194" t="s">
        <v>228</v>
      </c>
    </row>
    <row r="172" spans="1:47" s="2" customFormat="1" ht="29.25">
      <c r="A172" s="33"/>
      <c r="B172" s="34"/>
      <c r="C172" s="35"/>
      <c r="D172" s="196" t="s">
        <v>125</v>
      </c>
      <c r="E172" s="35"/>
      <c r="F172" s="197" t="s">
        <v>229</v>
      </c>
      <c r="G172" s="35"/>
      <c r="H172" s="35"/>
      <c r="I172" s="198"/>
      <c r="J172" s="35"/>
      <c r="K172" s="35"/>
      <c r="L172" s="38"/>
      <c r="M172" s="199"/>
      <c r="N172" s="200"/>
      <c r="O172" s="70"/>
      <c r="P172" s="70"/>
      <c r="Q172" s="70"/>
      <c r="R172" s="70"/>
      <c r="S172" s="70"/>
      <c r="T172" s="71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T172" s="16" t="s">
        <v>125</v>
      </c>
      <c r="AU172" s="16" t="s">
        <v>83</v>
      </c>
    </row>
    <row r="173" spans="1:65" s="2" customFormat="1" ht="24.2" customHeight="1">
      <c r="A173" s="33"/>
      <c r="B173" s="34"/>
      <c r="C173" s="182" t="s">
        <v>230</v>
      </c>
      <c r="D173" s="182" t="s">
        <v>119</v>
      </c>
      <c r="E173" s="183" t="s">
        <v>231</v>
      </c>
      <c r="F173" s="184" t="s">
        <v>232</v>
      </c>
      <c r="G173" s="185" t="s">
        <v>165</v>
      </c>
      <c r="H173" s="186">
        <v>0.034</v>
      </c>
      <c r="I173" s="187"/>
      <c r="J173" s="188">
        <f>ROUND(I173*H173,2)</f>
        <v>0</v>
      </c>
      <c r="K173" s="189"/>
      <c r="L173" s="38"/>
      <c r="M173" s="190" t="s">
        <v>1</v>
      </c>
      <c r="N173" s="191" t="s">
        <v>38</v>
      </c>
      <c r="O173" s="70"/>
      <c r="P173" s="192">
        <f>O173*H173</f>
        <v>0</v>
      </c>
      <c r="Q173" s="192">
        <v>0</v>
      </c>
      <c r="R173" s="192">
        <f>Q173*H173</f>
        <v>0</v>
      </c>
      <c r="S173" s="192">
        <v>0</v>
      </c>
      <c r="T173" s="193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94" t="s">
        <v>139</v>
      </c>
      <c r="AT173" s="194" t="s">
        <v>119</v>
      </c>
      <c r="AU173" s="194" t="s">
        <v>83</v>
      </c>
      <c r="AY173" s="16" t="s">
        <v>116</v>
      </c>
      <c r="BE173" s="195">
        <f>IF(N173="základní",J173,0)</f>
        <v>0</v>
      </c>
      <c r="BF173" s="195">
        <f>IF(N173="snížená",J173,0)</f>
        <v>0</v>
      </c>
      <c r="BG173" s="195">
        <f>IF(N173="zákl. přenesená",J173,0)</f>
        <v>0</v>
      </c>
      <c r="BH173" s="195">
        <f>IF(N173="sníž. přenesená",J173,0)</f>
        <v>0</v>
      </c>
      <c r="BI173" s="195">
        <f>IF(N173="nulová",J173,0)</f>
        <v>0</v>
      </c>
      <c r="BJ173" s="16" t="s">
        <v>81</v>
      </c>
      <c r="BK173" s="195">
        <f>ROUND(I173*H173,2)</f>
        <v>0</v>
      </c>
      <c r="BL173" s="16" t="s">
        <v>139</v>
      </c>
      <c r="BM173" s="194" t="s">
        <v>233</v>
      </c>
    </row>
    <row r="174" spans="1:47" s="2" customFormat="1" ht="29.25">
      <c r="A174" s="33"/>
      <c r="B174" s="34"/>
      <c r="C174" s="35"/>
      <c r="D174" s="196" t="s">
        <v>125</v>
      </c>
      <c r="E174" s="35"/>
      <c r="F174" s="197" t="s">
        <v>234</v>
      </c>
      <c r="G174" s="35"/>
      <c r="H174" s="35"/>
      <c r="I174" s="198"/>
      <c r="J174" s="35"/>
      <c r="K174" s="35"/>
      <c r="L174" s="38"/>
      <c r="M174" s="199"/>
      <c r="N174" s="200"/>
      <c r="O174" s="70"/>
      <c r="P174" s="70"/>
      <c r="Q174" s="70"/>
      <c r="R174" s="70"/>
      <c r="S174" s="70"/>
      <c r="T174" s="71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T174" s="16" t="s">
        <v>125</v>
      </c>
      <c r="AU174" s="16" t="s">
        <v>83</v>
      </c>
    </row>
    <row r="175" spans="2:63" s="12" customFormat="1" ht="22.9" customHeight="1">
      <c r="B175" s="166"/>
      <c r="C175" s="167"/>
      <c r="D175" s="168" t="s">
        <v>72</v>
      </c>
      <c r="E175" s="180" t="s">
        <v>235</v>
      </c>
      <c r="F175" s="180" t="s">
        <v>236</v>
      </c>
      <c r="G175" s="167"/>
      <c r="H175" s="167"/>
      <c r="I175" s="170"/>
      <c r="J175" s="181">
        <f>BK175</f>
        <v>0</v>
      </c>
      <c r="K175" s="167"/>
      <c r="L175" s="172"/>
      <c r="M175" s="173"/>
      <c r="N175" s="174"/>
      <c r="O175" s="174"/>
      <c r="P175" s="175">
        <f>SUM(P176:P188)</f>
        <v>0</v>
      </c>
      <c r="Q175" s="174"/>
      <c r="R175" s="175">
        <f>SUM(R176:R188)</f>
        <v>0.00176</v>
      </c>
      <c r="S175" s="174"/>
      <c r="T175" s="176">
        <f>SUM(T176:T188)</f>
        <v>0</v>
      </c>
      <c r="AR175" s="177" t="s">
        <v>83</v>
      </c>
      <c r="AT175" s="178" t="s">
        <v>72</v>
      </c>
      <c r="AU175" s="178" t="s">
        <v>81</v>
      </c>
      <c r="AY175" s="177" t="s">
        <v>116</v>
      </c>
      <c r="BK175" s="179">
        <f>SUM(BK176:BK188)</f>
        <v>0</v>
      </c>
    </row>
    <row r="176" spans="1:65" s="2" customFormat="1" ht="16.5" customHeight="1">
      <c r="A176" s="33"/>
      <c r="B176" s="34"/>
      <c r="C176" s="182" t="s">
        <v>237</v>
      </c>
      <c r="D176" s="182" t="s">
        <v>119</v>
      </c>
      <c r="E176" s="183" t="s">
        <v>238</v>
      </c>
      <c r="F176" s="184" t="s">
        <v>239</v>
      </c>
      <c r="G176" s="185" t="s">
        <v>160</v>
      </c>
      <c r="H176" s="186">
        <v>1</v>
      </c>
      <c r="I176" s="187"/>
      <c r="J176" s="188">
        <f>ROUND(I176*H176,2)</f>
        <v>0</v>
      </c>
      <c r="K176" s="189"/>
      <c r="L176" s="38"/>
      <c r="M176" s="190" t="s">
        <v>1</v>
      </c>
      <c r="N176" s="191" t="s">
        <v>38</v>
      </c>
      <c r="O176" s="70"/>
      <c r="P176" s="192">
        <f>O176*H176</f>
        <v>0</v>
      </c>
      <c r="Q176" s="192">
        <v>0</v>
      </c>
      <c r="R176" s="192">
        <f>Q176*H176</f>
        <v>0</v>
      </c>
      <c r="S176" s="192">
        <v>0</v>
      </c>
      <c r="T176" s="193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94" t="s">
        <v>139</v>
      </c>
      <c r="AT176" s="194" t="s">
        <v>119</v>
      </c>
      <c r="AU176" s="194" t="s">
        <v>83</v>
      </c>
      <c r="AY176" s="16" t="s">
        <v>116</v>
      </c>
      <c r="BE176" s="195">
        <f>IF(N176="základní",J176,0)</f>
        <v>0</v>
      </c>
      <c r="BF176" s="195">
        <f>IF(N176="snížená",J176,0)</f>
        <v>0</v>
      </c>
      <c r="BG176" s="195">
        <f>IF(N176="zákl. přenesená",J176,0)</f>
        <v>0</v>
      </c>
      <c r="BH176" s="195">
        <f>IF(N176="sníž. přenesená",J176,0)</f>
        <v>0</v>
      </c>
      <c r="BI176" s="195">
        <f>IF(N176="nulová",J176,0)</f>
        <v>0</v>
      </c>
      <c r="BJ176" s="16" t="s">
        <v>81</v>
      </c>
      <c r="BK176" s="195">
        <f>ROUND(I176*H176,2)</f>
        <v>0</v>
      </c>
      <c r="BL176" s="16" t="s">
        <v>139</v>
      </c>
      <c r="BM176" s="194" t="s">
        <v>240</v>
      </c>
    </row>
    <row r="177" spans="1:47" s="2" customFormat="1" ht="11.25">
      <c r="A177" s="33"/>
      <c r="B177" s="34"/>
      <c r="C177" s="35"/>
      <c r="D177" s="196" t="s">
        <v>125</v>
      </c>
      <c r="E177" s="35"/>
      <c r="F177" s="197" t="s">
        <v>241</v>
      </c>
      <c r="G177" s="35"/>
      <c r="H177" s="35"/>
      <c r="I177" s="198"/>
      <c r="J177" s="35"/>
      <c r="K177" s="35"/>
      <c r="L177" s="38"/>
      <c r="M177" s="199"/>
      <c r="N177" s="200"/>
      <c r="O177" s="70"/>
      <c r="P177" s="70"/>
      <c r="Q177" s="70"/>
      <c r="R177" s="70"/>
      <c r="S177" s="70"/>
      <c r="T177" s="71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T177" s="16" t="s">
        <v>125</v>
      </c>
      <c r="AU177" s="16" t="s">
        <v>83</v>
      </c>
    </row>
    <row r="178" spans="1:65" s="2" customFormat="1" ht="16.5" customHeight="1">
      <c r="A178" s="33"/>
      <c r="B178" s="34"/>
      <c r="C178" s="201" t="s">
        <v>242</v>
      </c>
      <c r="D178" s="201" t="s">
        <v>151</v>
      </c>
      <c r="E178" s="202" t="s">
        <v>243</v>
      </c>
      <c r="F178" s="203" t="s">
        <v>244</v>
      </c>
      <c r="G178" s="204" t="s">
        <v>160</v>
      </c>
      <c r="H178" s="205">
        <v>1</v>
      </c>
      <c r="I178" s="206"/>
      <c r="J178" s="207">
        <f>ROUND(I178*H178,2)</f>
        <v>0</v>
      </c>
      <c r="K178" s="208"/>
      <c r="L178" s="209"/>
      <c r="M178" s="210" t="s">
        <v>1</v>
      </c>
      <c r="N178" s="211" t="s">
        <v>38</v>
      </c>
      <c r="O178" s="70"/>
      <c r="P178" s="192">
        <f>O178*H178</f>
        <v>0</v>
      </c>
      <c r="Q178" s="192">
        <v>0.00012</v>
      </c>
      <c r="R178" s="192">
        <f>Q178*H178</f>
        <v>0.00012</v>
      </c>
      <c r="S178" s="192">
        <v>0</v>
      </c>
      <c r="T178" s="193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94" t="s">
        <v>154</v>
      </c>
      <c r="AT178" s="194" t="s">
        <v>151</v>
      </c>
      <c r="AU178" s="194" t="s">
        <v>83</v>
      </c>
      <c r="AY178" s="16" t="s">
        <v>116</v>
      </c>
      <c r="BE178" s="195">
        <f>IF(N178="základní",J178,0)</f>
        <v>0</v>
      </c>
      <c r="BF178" s="195">
        <f>IF(N178="snížená",J178,0)</f>
        <v>0</v>
      </c>
      <c r="BG178" s="195">
        <f>IF(N178="zákl. přenesená",J178,0)</f>
        <v>0</v>
      </c>
      <c r="BH178" s="195">
        <f>IF(N178="sníž. přenesená",J178,0)</f>
        <v>0</v>
      </c>
      <c r="BI178" s="195">
        <f>IF(N178="nulová",J178,0)</f>
        <v>0</v>
      </c>
      <c r="BJ178" s="16" t="s">
        <v>81</v>
      </c>
      <c r="BK178" s="195">
        <f>ROUND(I178*H178,2)</f>
        <v>0</v>
      </c>
      <c r="BL178" s="16" t="s">
        <v>139</v>
      </c>
      <c r="BM178" s="194" t="s">
        <v>245</v>
      </c>
    </row>
    <row r="179" spans="1:47" s="2" customFormat="1" ht="11.25">
      <c r="A179" s="33"/>
      <c r="B179" s="34"/>
      <c r="C179" s="35"/>
      <c r="D179" s="196" t="s">
        <v>125</v>
      </c>
      <c r="E179" s="35"/>
      <c r="F179" s="197" t="s">
        <v>244</v>
      </c>
      <c r="G179" s="35"/>
      <c r="H179" s="35"/>
      <c r="I179" s="198"/>
      <c r="J179" s="35"/>
      <c r="K179" s="35"/>
      <c r="L179" s="38"/>
      <c r="M179" s="199"/>
      <c r="N179" s="200"/>
      <c r="O179" s="70"/>
      <c r="P179" s="70"/>
      <c r="Q179" s="70"/>
      <c r="R179" s="70"/>
      <c r="S179" s="70"/>
      <c r="T179" s="71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T179" s="16" t="s">
        <v>125</v>
      </c>
      <c r="AU179" s="16" t="s">
        <v>83</v>
      </c>
    </row>
    <row r="180" spans="1:65" s="2" customFormat="1" ht="16.5" customHeight="1">
      <c r="A180" s="33"/>
      <c r="B180" s="34"/>
      <c r="C180" s="182" t="s">
        <v>246</v>
      </c>
      <c r="D180" s="182" t="s">
        <v>119</v>
      </c>
      <c r="E180" s="183" t="s">
        <v>247</v>
      </c>
      <c r="F180" s="184" t="s">
        <v>248</v>
      </c>
      <c r="G180" s="185" t="s">
        <v>160</v>
      </c>
      <c r="H180" s="186">
        <v>2</v>
      </c>
      <c r="I180" s="187"/>
      <c r="J180" s="188">
        <f>ROUND(I180*H180,2)</f>
        <v>0</v>
      </c>
      <c r="K180" s="189"/>
      <c r="L180" s="38"/>
      <c r="M180" s="190" t="s">
        <v>1</v>
      </c>
      <c r="N180" s="191" t="s">
        <v>38</v>
      </c>
      <c r="O180" s="70"/>
      <c r="P180" s="192">
        <f>O180*H180</f>
        <v>0</v>
      </c>
      <c r="Q180" s="192">
        <v>0</v>
      </c>
      <c r="R180" s="192">
        <f>Q180*H180</f>
        <v>0</v>
      </c>
      <c r="S180" s="192">
        <v>0</v>
      </c>
      <c r="T180" s="193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94" t="s">
        <v>139</v>
      </c>
      <c r="AT180" s="194" t="s">
        <v>119</v>
      </c>
      <c r="AU180" s="194" t="s">
        <v>83</v>
      </c>
      <c r="AY180" s="16" t="s">
        <v>116</v>
      </c>
      <c r="BE180" s="195">
        <f>IF(N180="základní",J180,0)</f>
        <v>0</v>
      </c>
      <c r="BF180" s="195">
        <f>IF(N180="snížená",J180,0)</f>
        <v>0</v>
      </c>
      <c r="BG180" s="195">
        <f>IF(N180="zákl. přenesená",J180,0)</f>
        <v>0</v>
      </c>
      <c r="BH180" s="195">
        <f>IF(N180="sníž. přenesená",J180,0)</f>
        <v>0</v>
      </c>
      <c r="BI180" s="195">
        <f>IF(N180="nulová",J180,0)</f>
        <v>0</v>
      </c>
      <c r="BJ180" s="16" t="s">
        <v>81</v>
      </c>
      <c r="BK180" s="195">
        <f>ROUND(I180*H180,2)</f>
        <v>0</v>
      </c>
      <c r="BL180" s="16" t="s">
        <v>139</v>
      </c>
      <c r="BM180" s="194" t="s">
        <v>249</v>
      </c>
    </row>
    <row r="181" spans="1:47" s="2" customFormat="1" ht="11.25">
      <c r="A181" s="33"/>
      <c r="B181" s="34"/>
      <c r="C181" s="35"/>
      <c r="D181" s="196" t="s">
        <v>125</v>
      </c>
      <c r="E181" s="35"/>
      <c r="F181" s="197" t="s">
        <v>250</v>
      </c>
      <c r="G181" s="35"/>
      <c r="H181" s="35"/>
      <c r="I181" s="198"/>
      <c r="J181" s="35"/>
      <c r="K181" s="35"/>
      <c r="L181" s="38"/>
      <c r="M181" s="199"/>
      <c r="N181" s="200"/>
      <c r="O181" s="70"/>
      <c r="P181" s="70"/>
      <c r="Q181" s="70"/>
      <c r="R181" s="70"/>
      <c r="S181" s="70"/>
      <c r="T181" s="71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T181" s="16" t="s">
        <v>125</v>
      </c>
      <c r="AU181" s="16" t="s">
        <v>83</v>
      </c>
    </row>
    <row r="182" spans="1:65" s="2" customFormat="1" ht="16.5" customHeight="1">
      <c r="A182" s="33"/>
      <c r="B182" s="34"/>
      <c r="C182" s="201" t="s">
        <v>251</v>
      </c>
      <c r="D182" s="201" t="s">
        <v>151</v>
      </c>
      <c r="E182" s="202" t="s">
        <v>252</v>
      </c>
      <c r="F182" s="203" t="s">
        <v>253</v>
      </c>
      <c r="G182" s="204" t="s">
        <v>129</v>
      </c>
      <c r="H182" s="205">
        <v>4</v>
      </c>
      <c r="I182" s="206"/>
      <c r="J182" s="207">
        <f>ROUND(I182*H182,2)</f>
        <v>0</v>
      </c>
      <c r="K182" s="208"/>
      <c r="L182" s="209"/>
      <c r="M182" s="210" t="s">
        <v>1</v>
      </c>
      <c r="N182" s="211" t="s">
        <v>38</v>
      </c>
      <c r="O182" s="70"/>
      <c r="P182" s="192">
        <f>O182*H182</f>
        <v>0</v>
      </c>
      <c r="Q182" s="192">
        <v>0.00041</v>
      </c>
      <c r="R182" s="192">
        <f>Q182*H182</f>
        <v>0.00164</v>
      </c>
      <c r="S182" s="192">
        <v>0</v>
      </c>
      <c r="T182" s="193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94" t="s">
        <v>154</v>
      </c>
      <c r="AT182" s="194" t="s">
        <v>151</v>
      </c>
      <c r="AU182" s="194" t="s">
        <v>83</v>
      </c>
      <c r="AY182" s="16" t="s">
        <v>116</v>
      </c>
      <c r="BE182" s="195">
        <f>IF(N182="základní",J182,0)</f>
        <v>0</v>
      </c>
      <c r="BF182" s="195">
        <f>IF(N182="snížená",J182,0)</f>
        <v>0</v>
      </c>
      <c r="BG182" s="195">
        <f>IF(N182="zákl. přenesená",J182,0)</f>
        <v>0</v>
      </c>
      <c r="BH182" s="195">
        <f>IF(N182="sníž. přenesená",J182,0)</f>
        <v>0</v>
      </c>
      <c r="BI182" s="195">
        <f>IF(N182="nulová",J182,0)</f>
        <v>0</v>
      </c>
      <c r="BJ182" s="16" t="s">
        <v>81</v>
      </c>
      <c r="BK182" s="195">
        <f>ROUND(I182*H182,2)</f>
        <v>0</v>
      </c>
      <c r="BL182" s="16" t="s">
        <v>139</v>
      </c>
      <c r="BM182" s="194" t="s">
        <v>254</v>
      </c>
    </row>
    <row r="183" spans="1:65" s="2" customFormat="1" ht="24.2" customHeight="1">
      <c r="A183" s="33"/>
      <c r="B183" s="34"/>
      <c r="C183" s="182" t="s">
        <v>255</v>
      </c>
      <c r="D183" s="182" t="s">
        <v>119</v>
      </c>
      <c r="E183" s="183" t="s">
        <v>256</v>
      </c>
      <c r="F183" s="184" t="s">
        <v>257</v>
      </c>
      <c r="G183" s="185" t="s">
        <v>165</v>
      </c>
      <c r="H183" s="186">
        <v>0.002</v>
      </c>
      <c r="I183" s="187"/>
      <c r="J183" s="188">
        <f>ROUND(I183*H183,2)</f>
        <v>0</v>
      </c>
      <c r="K183" s="189"/>
      <c r="L183" s="38"/>
      <c r="M183" s="190" t="s">
        <v>1</v>
      </c>
      <c r="N183" s="191" t="s">
        <v>38</v>
      </c>
      <c r="O183" s="70"/>
      <c r="P183" s="192">
        <f>O183*H183</f>
        <v>0</v>
      </c>
      <c r="Q183" s="192">
        <v>0</v>
      </c>
      <c r="R183" s="192">
        <f>Q183*H183</f>
        <v>0</v>
      </c>
      <c r="S183" s="192">
        <v>0</v>
      </c>
      <c r="T183" s="193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94" t="s">
        <v>139</v>
      </c>
      <c r="AT183" s="194" t="s">
        <v>119</v>
      </c>
      <c r="AU183" s="194" t="s">
        <v>83</v>
      </c>
      <c r="AY183" s="16" t="s">
        <v>116</v>
      </c>
      <c r="BE183" s="195">
        <f>IF(N183="základní",J183,0)</f>
        <v>0</v>
      </c>
      <c r="BF183" s="195">
        <f>IF(N183="snížená",J183,0)</f>
        <v>0</v>
      </c>
      <c r="BG183" s="195">
        <f>IF(N183="zákl. přenesená",J183,0)</f>
        <v>0</v>
      </c>
      <c r="BH183" s="195">
        <f>IF(N183="sníž. přenesená",J183,0)</f>
        <v>0</v>
      </c>
      <c r="BI183" s="195">
        <f>IF(N183="nulová",J183,0)</f>
        <v>0</v>
      </c>
      <c r="BJ183" s="16" t="s">
        <v>81</v>
      </c>
      <c r="BK183" s="195">
        <f>ROUND(I183*H183,2)</f>
        <v>0</v>
      </c>
      <c r="BL183" s="16" t="s">
        <v>139</v>
      </c>
      <c r="BM183" s="194" t="s">
        <v>258</v>
      </c>
    </row>
    <row r="184" spans="1:47" s="2" customFormat="1" ht="29.25">
      <c r="A184" s="33"/>
      <c r="B184" s="34"/>
      <c r="C184" s="35"/>
      <c r="D184" s="196" t="s">
        <v>125</v>
      </c>
      <c r="E184" s="35"/>
      <c r="F184" s="197" t="s">
        <v>259</v>
      </c>
      <c r="G184" s="35"/>
      <c r="H184" s="35"/>
      <c r="I184" s="198"/>
      <c r="J184" s="35"/>
      <c r="K184" s="35"/>
      <c r="L184" s="38"/>
      <c r="M184" s="199"/>
      <c r="N184" s="200"/>
      <c r="O184" s="70"/>
      <c r="P184" s="70"/>
      <c r="Q184" s="70"/>
      <c r="R184" s="70"/>
      <c r="S184" s="70"/>
      <c r="T184" s="71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T184" s="16" t="s">
        <v>125</v>
      </c>
      <c r="AU184" s="16" t="s">
        <v>83</v>
      </c>
    </row>
    <row r="185" spans="1:65" s="2" customFormat="1" ht="24.2" customHeight="1">
      <c r="A185" s="33"/>
      <c r="B185" s="34"/>
      <c r="C185" s="182" t="s">
        <v>260</v>
      </c>
      <c r="D185" s="182" t="s">
        <v>119</v>
      </c>
      <c r="E185" s="183" t="s">
        <v>261</v>
      </c>
      <c r="F185" s="184" t="s">
        <v>262</v>
      </c>
      <c r="G185" s="185" t="s">
        <v>165</v>
      </c>
      <c r="H185" s="186">
        <v>0.002</v>
      </c>
      <c r="I185" s="187"/>
      <c r="J185" s="188">
        <f>ROUND(I185*H185,2)</f>
        <v>0</v>
      </c>
      <c r="K185" s="189"/>
      <c r="L185" s="38"/>
      <c r="M185" s="190" t="s">
        <v>1</v>
      </c>
      <c r="N185" s="191" t="s">
        <v>38</v>
      </c>
      <c r="O185" s="70"/>
      <c r="P185" s="192">
        <f>O185*H185</f>
        <v>0</v>
      </c>
      <c r="Q185" s="192">
        <v>0</v>
      </c>
      <c r="R185" s="192">
        <f>Q185*H185</f>
        <v>0</v>
      </c>
      <c r="S185" s="192">
        <v>0</v>
      </c>
      <c r="T185" s="193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94" t="s">
        <v>139</v>
      </c>
      <c r="AT185" s="194" t="s">
        <v>119</v>
      </c>
      <c r="AU185" s="194" t="s">
        <v>83</v>
      </c>
      <c r="AY185" s="16" t="s">
        <v>116</v>
      </c>
      <c r="BE185" s="195">
        <f>IF(N185="základní",J185,0)</f>
        <v>0</v>
      </c>
      <c r="BF185" s="195">
        <f>IF(N185="snížená",J185,0)</f>
        <v>0</v>
      </c>
      <c r="BG185" s="195">
        <f>IF(N185="zákl. přenesená",J185,0)</f>
        <v>0</v>
      </c>
      <c r="BH185" s="195">
        <f>IF(N185="sníž. přenesená",J185,0)</f>
        <v>0</v>
      </c>
      <c r="BI185" s="195">
        <f>IF(N185="nulová",J185,0)</f>
        <v>0</v>
      </c>
      <c r="BJ185" s="16" t="s">
        <v>81</v>
      </c>
      <c r="BK185" s="195">
        <f>ROUND(I185*H185,2)</f>
        <v>0</v>
      </c>
      <c r="BL185" s="16" t="s">
        <v>139</v>
      </c>
      <c r="BM185" s="194" t="s">
        <v>263</v>
      </c>
    </row>
    <row r="186" spans="1:47" s="2" customFormat="1" ht="29.25">
      <c r="A186" s="33"/>
      <c r="B186" s="34"/>
      <c r="C186" s="35"/>
      <c r="D186" s="196" t="s">
        <v>125</v>
      </c>
      <c r="E186" s="35"/>
      <c r="F186" s="197" t="s">
        <v>264</v>
      </c>
      <c r="G186" s="35"/>
      <c r="H186" s="35"/>
      <c r="I186" s="198"/>
      <c r="J186" s="35"/>
      <c r="K186" s="35"/>
      <c r="L186" s="38"/>
      <c r="M186" s="199"/>
      <c r="N186" s="200"/>
      <c r="O186" s="70"/>
      <c r="P186" s="70"/>
      <c r="Q186" s="70"/>
      <c r="R186" s="70"/>
      <c r="S186" s="70"/>
      <c r="T186" s="71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T186" s="16" t="s">
        <v>125</v>
      </c>
      <c r="AU186" s="16" t="s">
        <v>83</v>
      </c>
    </row>
    <row r="187" spans="1:65" s="2" customFormat="1" ht="24.2" customHeight="1">
      <c r="A187" s="33"/>
      <c r="B187" s="34"/>
      <c r="C187" s="182" t="s">
        <v>265</v>
      </c>
      <c r="D187" s="182" t="s">
        <v>119</v>
      </c>
      <c r="E187" s="183" t="s">
        <v>266</v>
      </c>
      <c r="F187" s="184" t="s">
        <v>267</v>
      </c>
      <c r="G187" s="185" t="s">
        <v>165</v>
      </c>
      <c r="H187" s="186">
        <v>0.002</v>
      </c>
      <c r="I187" s="187"/>
      <c r="J187" s="188">
        <f>ROUND(I187*H187,2)</f>
        <v>0</v>
      </c>
      <c r="K187" s="189"/>
      <c r="L187" s="38"/>
      <c r="M187" s="190" t="s">
        <v>1</v>
      </c>
      <c r="N187" s="191" t="s">
        <v>38</v>
      </c>
      <c r="O187" s="70"/>
      <c r="P187" s="192">
        <f>O187*H187</f>
        <v>0</v>
      </c>
      <c r="Q187" s="192">
        <v>0</v>
      </c>
      <c r="R187" s="192">
        <f>Q187*H187</f>
        <v>0</v>
      </c>
      <c r="S187" s="192">
        <v>0</v>
      </c>
      <c r="T187" s="193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94" t="s">
        <v>139</v>
      </c>
      <c r="AT187" s="194" t="s">
        <v>119</v>
      </c>
      <c r="AU187" s="194" t="s">
        <v>83</v>
      </c>
      <c r="AY187" s="16" t="s">
        <v>116</v>
      </c>
      <c r="BE187" s="195">
        <f>IF(N187="základní",J187,0)</f>
        <v>0</v>
      </c>
      <c r="BF187" s="195">
        <f>IF(N187="snížená",J187,0)</f>
        <v>0</v>
      </c>
      <c r="BG187" s="195">
        <f>IF(N187="zákl. přenesená",J187,0)</f>
        <v>0</v>
      </c>
      <c r="BH187" s="195">
        <f>IF(N187="sníž. přenesená",J187,0)</f>
        <v>0</v>
      </c>
      <c r="BI187" s="195">
        <f>IF(N187="nulová",J187,0)</f>
        <v>0</v>
      </c>
      <c r="BJ187" s="16" t="s">
        <v>81</v>
      </c>
      <c r="BK187" s="195">
        <f>ROUND(I187*H187,2)</f>
        <v>0</v>
      </c>
      <c r="BL187" s="16" t="s">
        <v>139</v>
      </c>
      <c r="BM187" s="194" t="s">
        <v>268</v>
      </c>
    </row>
    <row r="188" spans="1:47" s="2" customFormat="1" ht="29.25">
      <c r="A188" s="33"/>
      <c r="B188" s="34"/>
      <c r="C188" s="35"/>
      <c r="D188" s="196" t="s">
        <v>125</v>
      </c>
      <c r="E188" s="35"/>
      <c r="F188" s="197" t="s">
        <v>269</v>
      </c>
      <c r="G188" s="35"/>
      <c r="H188" s="35"/>
      <c r="I188" s="198"/>
      <c r="J188" s="35"/>
      <c r="K188" s="35"/>
      <c r="L188" s="38"/>
      <c r="M188" s="199"/>
      <c r="N188" s="200"/>
      <c r="O188" s="70"/>
      <c r="P188" s="70"/>
      <c r="Q188" s="70"/>
      <c r="R188" s="70"/>
      <c r="S188" s="70"/>
      <c r="T188" s="71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T188" s="16" t="s">
        <v>125</v>
      </c>
      <c r="AU188" s="16" t="s">
        <v>83</v>
      </c>
    </row>
    <row r="189" spans="2:63" s="12" customFormat="1" ht="22.9" customHeight="1">
      <c r="B189" s="166"/>
      <c r="C189" s="167"/>
      <c r="D189" s="168" t="s">
        <v>72</v>
      </c>
      <c r="E189" s="180" t="s">
        <v>270</v>
      </c>
      <c r="F189" s="180" t="s">
        <v>271</v>
      </c>
      <c r="G189" s="167"/>
      <c r="H189" s="167"/>
      <c r="I189" s="170"/>
      <c r="J189" s="181">
        <f>BK189</f>
        <v>0</v>
      </c>
      <c r="K189" s="167"/>
      <c r="L189" s="172"/>
      <c r="M189" s="173"/>
      <c r="N189" s="174"/>
      <c r="O189" s="174"/>
      <c r="P189" s="175">
        <f>SUM(P190:P203)</f>
        <v>0</v>
      </c>
      <c r="Q189" s="174"/>
      <c r="R189" s="175">
        <f>SUM(R190:R203)</f>
        <v>0.0025399999999999997</v>
      </c>
      <c r="S189" s="174"/>
      <c r="T189" s="176">
        <f>SUM(T190:T203)</f>
        <v>0</v>
      </c>
      <c r="AR189" s="177" t="s">
        <v>83</v>
      </c>
      <c r="AT189" s="178" t="s">
        <v>72</v>
      </c>
      <c r="AU189" s="178" t="s">
        <v>81</v>
      </c>
      <c r="AY189" s="177" t="s">
        <v>116</v>
      </c>
      <c r="BK189" s="179">
        <f>SUM(BK190:BK203)</f>
        <v>0</v>
      </c>
    </row>
    <row r="190" spans="1:65" s="2" customFormat="1" ht="24.2" customHeight="1">
      <c r="A190" s="33"/>
      <c r="B190" s="34"/>
      <c r="C190" s="182" t="s">
        <v>272</v>
      </c>
      <c r="D190" s="182" t="s">
        <v>119</v>
      </c>
      <c r="E190" s="183" t="s">
        <v>273</v>
      </c>
      <c r="F190" s="184" t="s">
        <v>274</v>
      </c>
      <c r="G190" s="185" t="s">
        <v>129</v>
      </c>
      <c r="H190" s="186">
        <v>4</v>
      </c>
      <c r="I190" s="187"/>
      <c r="J190" s="188">
        <f>ROUND(I190*H190,2)</f>
        <v>0</v>
      </c>
      <c r="K190" s="189"/>
      <c r="L190" s="38"/>
      <c r="M190" s="190" t="s">
        <v>1</v>
      </c>
      <c r="N190" s="191" t="s">
        <v>38</v>
      </c>
      <c r="O190" s="70"/>
      <c r="P190" s="192">
        <f>O190*H190</f>
        <v>0</v>
      </c>
      <c r="Q190" s="192">
        <v>0.00056</v>
      </c>
      <c r="R190" s="192">
        <f>Q190*H190</f>
        <v>0.00224</v>
      </c>
      <c r="S190" s="192">
        <v>0</v>
      </c>
      <c r="T190" s="193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94" t="s">
        <v>139</v>
      </c>
      <c r="AT190" s="194" t="s">
        <v>119</v>
      </c>
      <c r="AU190" s="194" t="s">
        <v>83</v>
      </c>
      <c r="AY190" s="16" t="s">
        <v>116</v>
      </c>
      <c r="BE190" s="195">
        <f>IF(N190="základní",J190,0)</f>
        <v>0</v>
      </c>
      <c r="BF190" s="195">
        <f>IF(N190="snížená",J190,0)</f>
        <v>0</v>
      </c>
      <c r="BG190" s="195">
        <f>IF(N190="zákl. přenesená",J190,0)</f>
        <v>0</v>
      </c>
      <c r="BH190" s="195">
        <f>IF(N190="sníž. přenesená",J190,0)</f>
        <v>0</v>
      </c>
      <c r="BI190" s="195">
        <f>IF(N190="nulová",J190,0)</f>
        <v>0</v>
      </c>
      <c r="BJ190" s="16" t="s">
        <v>81</v>
      </c>
      <c r="BK190" s="195">
        <f>ROUND(I190*H190,2)</f>
        <v>0</v>
      </c>
      <c r="BL190" s="16" t="s">
        <v>139</v>
      </c>
      <c r="BM190" s="194" t="s">
        <v>275</v>
      </c>
    </row>
    <row r="191" spans="1:47" s="2" customFormat="1" ht="19.5">
      <c r="A191" s="33"/>
      <c r="B191" s="34"/>
      <c r="C191" s="35"/>
      <c r="D191" s="196" t="s">
        <v>125</v>
      </c>
      <c r="E191" s="35"/>
      <c r="F191" s="197" t="s">
        <v>276</v>
      </c>
      <c r="G191" s="35"/>
      <c r="H191" s="35"/>
      <c r="I191" s="198"/>
      <c r="J191" s="35"/>
      <c r="K191" s="35"/>
      <c r="L191" s="38"/>
      <c r="M191" s="199"/>
      <c r="N191" s="200"/>
      <c r="O191" s="70"/>
      <c r="P191" s="70"/>
      <c r="Q191" s="70"/>
      <c r="R191" s="70"/>
      <c r="S191" s="70"/>
      <c r="T191" s="71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T191" s="16" t="s">
        <v>125</v>
      </c>
      <c r="AU191" s="16" t="s">
        <v>83</v>
      </c>
    </row>
    <row r="192" spans="1:65" s="2" customFormat="1" ht="24.2" customHeight="1">
      <c r="A192" s="33"/>
      <c r="B192" s="34"/>
      <c r="C192" s="182" t="s">
        <v>277</v>
      </c>
      <c r="D192" s="182" t="s">
        <v>119</v>
      </c>
      <c r="E192" s="183" t="s">
        <v>278</v>
      </c>
      <c r="F192" s="184" t="s">
        <v>279</v>
      </c>
      <c r="G192" s="185" t="s">
        <v>160</v>
      </c>
      <c r="H192" s="186">
        <v>1</v>
      </c>
      <c r="I192" s="187"/>
      <c r="J192" s="188">
        <f>ROUND(I192*H192,2)</f>
        <v>0</v>
      </c>
      <c r="K192" s="189"/>
      <c r="L192" s="38"/>
      <c r="M192" s="190" t="s">
        <v>1</v>
      </c>
      <c r="N192" s="191" t="s">
        <v>38</v>
      </c>
      <c r="O192" s="70"/>
      <c r="P192" s="192">
        <f>O192*H192</f>
        <v>0</v>
      </c>
      <c r="Q192" s="192">
        <v>2E-05</v>
      </c>
      <c r="R192" s="192">
        <f>Q192*H192</f>
        <v>2E-05</v>
      </c>
      <c r="S192" s="192">
        <v>0</v>
      </c>
      <c r="T192" s="193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94" t="s">
        <v>139</v>
      </c>
      <c r="AT192" s="194" t="s">
        <v>119</v>
      </c>
      <c r="AU192" s="194" t="s">
        <v>83</v>
      </c>
      <c r="AY192" s="16" t="s">
        <v>116</v>
      </c>
      <c r="BE192" s="195">
        <f>IF(N192="základní",J192,0)</f>
        <v>0</v>
      </c>
      <c r="BF192" s="195">
        <f>IF(N192="snížená",J192,0)</f>
        <v>0</v>
      </c>
      <c r="BG192" s="195">
        <f>IF(N192="zákl. přenesená",J192,0)</f>
        <v>0</v>
      </c>
      <c r="BH192" s="195">
        <f>IF(N192="sníž. přenesená",J192,0)</f>
        <v>0</v>
      </c>
      <c r="BI192" s="195">
        <f>IF(N192="nulová",J192,0)</f>
        <v>0</v>
      </c>
      <c r="BJ192" s="16" t="s">
        <v>81</v>
      </c>
      <c r="BK192" s="195">
        <f>ROUND(I192*H192,2)</f>
        <v>0</v>
      </c>
      <c r="BL192" s="16" t="s">
        <v>139</v>
      </c>
      <c r="BM192" s="194" t="s">
        <v>280</v>
      </c>
    </row>
    <row r="193" spans="1:47" s="2" customFormat="1" ht="19.5">
      <c r="A193" s="33"/>
      <c r="B193" s="34"/>
      <c r="C193" s="35"/>
      <c r="D193" s="196" t="s">
        <v>125</v>
      </c>
      <c r="E193" s="35"/>
      <c r="F193" s="197" t="s">
        <v>281</v>
      </c>
      <c r="G193" s="35"/>
      <c r="H193" s="35"/>
      <c r="I193" s="198"/>
      <c r="J193" s="35"/>
      <c r="K193" s="35"/>
      <c r="L193" s="38"/>
      <c r="M193" s="199"/>
      <c r="N193" s="200"/>
      <c r="O193" s="70"/>
      <c r="P193" s="70"/>
      <c r="Q193" s="70"/>
      <c r="R193" s="70"/>
      <c r="S193" s="70"/>
      <c r="T193" s="71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T193" s="16" t="s">
        <v>125</v>
      </c>
      <c r="AU193" s="16" t="s">
        <v>83</v>
      </c>
    </row>
    <row r="194" spans="1:65" s="2" customFormat="1" ht="16.5" customHeight="1">
      <c r="A194" s="33"/>
      <c r="B194" s="34"/>
      <c r="C194" s="182" t="s">
        <v>154</v>
      </c>
      <c r="D194" s="182" t="s">
        <v>119</v>
      </c>
      <c r="E194" s="183" t="s">
        <v>282</v>
      </c>
      <c r="F194" s="184" t="s">
        <v>283</v>
      </c>
      <c r="G194" s="185" t="s">
        <v>129</v>
      </c>
      <c r="H194" s="186">
        <v>4</v>
      </c>
      <c r="I194" s="187"/>
      <c r="J194" s="188">
        <f>ROUND(I194*H194,2)</f>
        <v>0</v>
      </c>
      <c r="K194" s="189"/>
      <c r="L194" s="38"/>
      <c r="M194" s="190" t="s">
        <v>1</v>
      </c>
      <c r="N194" s="191" t="s">
        <v>38</v>
      </c>
      <c r="O194" s="70"/>
      <c r="P194" s="192">
        <f>O194*H194</f>
        <v>0</v>
      </c>
      <c r="Q194" s="192">
        <v>0</v>
      </c>
      <c r="R194" s="192">
        <f>Q194*H194</f>
        <v>0</v>
      </c>
      <c r="S194" s="192">
        <v>0</v>
      </c>
      <c r="T194" s="193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94" t="s">
        <v>139</v>
      </c>
      <c r="AT194" s="194" t="s">
        <v>119</v>
      </c>
      <c r="AU194" s="194" t="s">
        <v>83</v>
      </c>
      <c r="AY194" s="16" t="s">
        <v>116</v>
      </c>
      <c r="BE194" s="195">
        <f>IF(N194="základní",J194,0)</f>
        <v>0</v>
      </c>
      <c r="BF194" s="195">
        <f>IF(N194="snížená",J194,0)</f>
        <v>0</v>
      </c>
      <c r="BG194" s="195">
        <f>IF(N194="zákl. přenesená",J194,0)</f>
        <v>0</v>
      </c>
      <c r="BH194" s="195">
        <f>IF(N194="sníž. přenesená",J194,0)</f>
        <v>0</v>
      </c>
      <c r="BI194" s="195">
        <f>IF(N194="nulová",J194,0)</f>
        <v>0</v>
      </c>
      <c r="BJ194" s="16" t="s">
        <v>81</v>
      </c>
      <c r="BK194" s="195">
        <f>ROUND(I194*H194,2)</f>
        <v>0</v>
      </c>
      <c r="BL194" s="16" t="s">
        <v>139</v>
      </c>
      <c r="BM194" s="194" t="s">
        <v>284</v>
      </c>
    </row>
    <row r="195" spans="1:47" s="2" customFormat="1" ht="11.25">
      <c r="A195" s="33"/>
      <c r="B195" s="34"/>
      <c r="C195" s="35"/>
      <c r="D195" s="196" t="s">
        <v>125</v>
      </c>
      <c r="E195" s="35"/>
      <c r="F195" s="197" t="s">
        <v>285</v>
      </c>
      <c r="G195" s="35"/>
      <c r="H195" s="35"/>
      <c r="I195" s="198"/>
      <c r="J195" s="35"/>
      <c r="K195" s="35"/>
      <c r="L195" s="38"/>
      <c r="M195" s="199"/>
      <c r="N195" s="200"/>
      <c r="O195" s="70"/>
      <c r="P195" s="70"/>
      <c r="Q195" s="70"/>
      <c r="R195" s="70"/>
      <c r="S195" s="70"/>
      <c r="T195" s="71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T195" s="16" t="s">
        <v>125</v>
      </c>
      <c r="AU195" s="16" t="s">
        <v>83</v>
      </c>
    </row>
    <row r="196" spans="1:65" s="2" customFormat="1" ht="33" customHeight="1">
      <c r="A196" s="33"/>
      <c r="B196" s="34"/>
      <c r="C196" s="182" t="s">
        <v>286</v>
      </c>
      <c r="D196" s="182" t="s">
        <v>119</v>
      </c>
      <c r="E196" s="183" t="s">
        <v>287</v>
      </c>
      <c r="F196" s="184" t="s">
        <v>288</v>
      </c>
      <c r="G196" s="185" t="s">
        <v>129</v>
      </c>
      <c r="H196" s="186">
        <v>4</v>
      </c>
      <c r="I196" s="187"/>
      <c r="J196" s="188">
        <f>ROUND(I196*H196,2)</f>
        <v>0</v>
      </c>
      <c r="K196" s="189"/>
      <c r="L196" s="38"/>
      <c r="M196" s="190" t="s">
        <v>1</v>
      </c>
      <c r="N196" s="191" t="s">
        <v>38</v>
      </c>
      <c r="O196" s="70"/>
      <c r="P196" s="192">
        <f>O196*H196</f>
        <v>0</v>
      </c>
      <c r="Q196" s="192">
        <v>7E-05</v>
      </c>
      <c r="R196" s="192">
        <f>Q196*H196</f>
        <v>0.00028</v>
      </c>
      <c r="S196" s="192">
        <v>0</v>
      </c>
      <c r="T196" s="193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94" t="s">
        <v>139</v>
      </c>
      <c r="AT196" s="194" t="s">
        <v>119</v>
      </c>
      <c r="AU196" s="194" t="s">
        <v>83</v>
      </c>
      <c r="AY196" s="16" t="s">
        <v>116</v>
      </c>
      <c r="BE196" s="195">
        <f>IF(N196="základní",J196,0)</f>
        <v>0</v>
      </c>
      <c r="BF196" s="195">
        <f>IF(N196="snížená",J196,0)</f>
        <v>0</v>
      </c>
      <c r="BG196" s="195">
        <f>IF(N196="zákl. přenesená",J196,0)</f>
        <v>0</v>
      </c>
      <c r="BH196" s="195">
        <f>IF(N196="sníž. přenesená",J196,0)</f>
        <v>0</v>
      </c>
      <c r="BI196" s="195">
        <f>IF(N196="nulová",J196,0)</f>
        <v>0</v>
      </c>
      <c r="BJ196" s="16" t="s">
        <v>81</v>
      </c>
      <c r="BK196" s="195">
        <f>ROUND(I196*H196,2)</f>
        <v>0</v>
      </c>
      <c r="BL196" s="16" t="s">
        <v>139</v>
      </c>
      <c r="BM196" s="194" t="s">
        <v>289</v>
      </c>
    </row>
    <row r="197" spans="1:47" s="2" customFormat="1" ht="29.25">
      <c r="A197" s="33"/>
      <c r="B197" s="34"/>
      <c r="C197" s="35"/>
      <c r="D197" s="196" t="s">
        <v>125</v>
      </c>
      <c r="E197" s="35"/>
      <c r="F197" s="197" t="s">
        <v>290</v>
      </c>
      <c r="G197" s="35"/>
      <c r="H197" s="35"/>
      <c r="I197" s="198"/>
      <c r="J197" s="35"/>
      <c r="K197" s="35"/>
      <c r="L197" s="38"/>
      <c r="M197" s="199"/>
      <c r="N197" s="200"/>
      <c r="O197" s="70"/>
      <c r="P197" s="70"/>
      <c r="Q197" s="70"/>
      <c r="R197" s="70"/>
      <c r="S197" s="70"/>
      <c r="T197" s="71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T197" s="16" t="s">
        <v>125</v>
      </c>
      <c r="AU197" s="16" t="s">
        <v>83</v>
      </c>
    </row>
    <row r="198" spans="1:65" s="2" customFormat="1" ht="24.2" customHeight="1">
      <c r="A198" s="33"/>
      <c r="B198" s="34"/>
      <c r="C198" s="182" t="s">
        <v>291</v>
      </c>
      <c r="D198" s="182" t="s">
        <v>119</v>
      </c>
      <c r="E198" s="183" t="s">
        <v>292</v>
      </c>
      <c r="F198" s="184" t="s">
        <v>293</v>
      </c>
      <c r="G198" s="185" t="s">
        <v>165</v>
      </c>
      <c r="H198" s="186">
        <v>0.003</v>
      </c>
      <c r="I198" s="187"/>
      <c r="J198" s="188">
        <f>ROUND(I198*H198,2)</f>
        <v>0</v>
      </c>
      <c r="K198" s="189"/>
      <c r="L198" s="38"/>
      <c r="M198" s="190" t="s">
        <v>1</v>
      </c>
      <c r="N198" s="191" t="s">
        <v>38</v>
      </c>
      <c r="O198" s="70"/>
      <c r="P198" s="192">
        <f>O198*H198</f>
        <v>0</v>
      </c>
      <c r="Q198" s="192">
        <v>0</v>
      </c>
      <c r="R198" s="192">
        <f>Q198*H198</f>
        <v>0</v>
      </c>
      <c r="S198" s="192">
        <v>0</v>
      </c>
      <c r="T198" s="193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94" t="s">
        <v>139</v>
      </c>
      <c r="AT198" s="194" t="s">
        <v>119</v>
      </c>
      <c r="AU198" s="194" t="s">
        <v>83</v>
      </c>
      <c r="AY198" s="16" t="s">
        <v>116</v>
      </c>
      <c r="BE198" s="195">
        <f>IF(N198="základní",J198,0)</f>
        <v>0</v>
      </c>
      <c r="BF198" s="195">
        <f>IF(N198="snížená",J198,0)</f>
        <v>0</v>
      </c>
      <c r="BG198" s="195">
        <f>IF(N198="zákl. přenesená",J198,0)</f>
        <v>0</v>
      </c>
      <c r="BH198" s="195">
        <f>IF(N198="sníž. přenesená",J198,0)</f>
        <v>0</v>
      </c>
      <c r="BI198" s="195">
        <f>IF(N198="nulová",J198,0)</f>
        <v>0</v>
      </c>
      <c r="BJ198" s="16" t="s">
        <v>81</v>
      </c>
      <c r="BK198" s="195">
        <f>ROUND(I198*H198,2)</f>
        <v>0</v>
      </c>
      <c r="BL198" s="16" t="s">
        <v>139</v>
      </c>
      <c r="BM198" s="194" t="s">
        <v>294</v>
      </c>
    </row>
    <row r="199" spans="1:47" s="2" customFormat="1" ht="29.25">
      <c r="A199" s="33"/>
      <c r="B199" s="34"/>
      <c r="C199" s="35"/>
      <c r="D199" s="196" t="s">
        <v>125</v>
      </c>
      <c r="E199" s="35"/>
      <c r="F199" s="197" t="s">
        <v>295</v>
      </c>
      <c r="G199" s="35"/>
      <c r="H199" s="35"/>
      <c r="I199" s="198"/>
      <c r="J199" s="35"/>
      <c r="K199" s="35"/>
      <c r="L199" s="38"/>
      <c r="M199" s="199"/>
      <c r="N199" s="200"/>
      <c r="O199" s="70"/>
      <c r="P199" s="70"/>
      <c r="Q199" s="70"/>
      <c r="R199" s="70"/>
      <c r="S199" s="70"/>
      <c r="T199" s="71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T199" s="16" t="s">
        <v>125</v>
      </c>
      <c r="AU199" s="16" t="s">
        <v>83</v>
      </c>
    </row>
    <row r="200" spans="1:65" s="2" customFormat="1" ht="24.2" customHeight="1">
      <c r="A200" s="33"/>
      <c r="B200" s="34"/>
      <c r="C200" s="182" t="s">
        <v>296</v>
      </c>
      <c r="D200" s="182" t="s">
        <v>119</v>
      </c>
      <c r="E200" s="183" t="s">
        <v>297</v>
      </c>
      <c r="F200" s="184" t="s">
        <v>298</v>
      </c>
      <c r="G200" s="185" t="s">
        <v>165</v>
      </c>
      <c r="H200" s="186">
        <v>0.003</v>
      </c>
      <c r="I200" s="187"/>
      <c r="J200" s="188">
        <f>ROUND(I200*H200,2)</f>
        <v>0</v>
      </c>
      <c r="K200" s="189"/>
      <c r="L200" s="38"/>
      <c r="M200" s="190" t="s">
        <v>1</v>
      </c>
      <c r="N200" s="191" t="s">
        <v>38</v>
      </c>
      <c r="O200" s="70"/>
      <c r="P200" s="192">
        <f>O200*H200</f>
        <v>0</v>
      </c>
      <c r="Q200" s="192">
        <v>0</v>
      </c>
      <c r="R200" s="192">
        <f>Q200*H200</f>
        <v>0</v>
      </c>
      <c r="S200" s="192">
        <v>0</v>
      </c>
      <c r="T200" s="193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94" t="s">
        <v>139</v>
      </c>
      <c r="AT200" s="194" t="s">
        <v>119</v>
      </c>
      <c r="AU200" s="194" t="s">
        <v>83</v>
      </c>
      <c r="AY200" s="16" t="s">
        <v>116</v>
      </c>
      <c r="BE200" s="195">
        <f>IF(N200="základní",J200,0)</f>
        <v>0</v>
      </c>
      <c r="BF200" s="195">
        <f>IF(N200="snížená",J200,0)</f>
        <v>0</v>
      </c>
      <c r="BG200" s="195">
        <f>IF(N200="zákl. přenesená",J200,0)</f>
        <v>0</v>
      </c>
      <c r="BH200" s="195">
        <f>IF(N200="sníž. přenesená",J200,0)</f>
        <v>0</v>
      </c>
      <c r="BI200" s="195">
        <f>IF(N200="nulová",J200,0)</f>
        <v>0</v>
      </c>
      <c r="BJ200" s="16" t="s">
        <v>81</v>
      </c>
      <c r="BK200" s="195">
        <f>ROUND(I200*H200,2)</f>
        <v>0</v>
      </c>
      <c r="BL200" s="16" t="s">
        <v>139</v>
      </c>
      <c r="BM200" s="194" t="s">
        <v>299</v>
      </c>
    </row>
    <row r="201" spans="1:47" s="2" customFormat="1" ht="29.25">
      <c r="A201" s="33"/>
      <c r="B201" s="34"/>
      <c r="C201" s="35"/>
      <c r="D201" s="196" t="s">
        <v>125</v>
      </c>
      <c r="E201" s="35"/>
      <c r="F201" s="197" t="s">
        <v>300</v>
      </c>
      <c r="G201" s="35"/>
      <c r="H201" s="35"/>
      <c r="I201" s="198"/>
      <c r="J201" s="35"/>
      <c r="K201" s="35"/>
      <c r="L201" s="38"/>
      <c r="M201" s="199"/>
      <c r="N201" s="200"/>
      <c r="O201" s="70"/>
      <c r="P201" s="70"/>
      <c r="Q201" s="70"/>
      <c r="R201" s="70"/>
      <c r="S201" s="70"/>
      <c r="T201" s="71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T201" s="16" t="s">
        <v>125</v>
      </c>
      <c r="AU201" s="16" t="s">
        <v>83</v>
      </c>
    </row>
    <row r="202" spans="1:65" s="2" customFormat="1" ht="24.2" customHeight="1">
      <c r="A202" s="33"/>
      <c r="B202" s="34"/>
      <c r="C202" s="182" t="s">
        <v>301</v>
      </c>
      <c r="D202" s="182" t="s">
        <v>119</v>
      </c>
      <c r="E202" s="183" t="s">
        <v>302</v>
      </c>
      <c r="F202" s="184" t="s">
        <v>303</v>
      </c>
      <c r="G202" s="185" t="s">
        <v>165</v>
      </c>
      <c r="H202" s="186">
        <v>0.003</v>
      </c>
      <c r="I202" s="187"/>
      <c r="J202" s="188">
        <f>ROUND(I202*H202,2)</f>
        <v>0</v>
      </c>
      <c r="K202" s="189"/>
      <c r="L202" s="38"/>
      <c r="M202" s="190" t="s">
        <v>1</v>
      </c>
      <c r="N202" s="191" t="s">
        <v>38</v>
      </c>
      <c r="O202" s="70"/>
      <c r="P202" s="192">
        <f>O202*H202</f>
        <v>0</v>
      </c>
      <c r="Q202" s="192">
        <v>0</v>
      </c>
      <c r="R202" s="192">
        <f>Q202*H202</f>
        <v>0</v>
      </c>
      <c r="S202" s="192">
        <v>0</v>
      </c>
      <c r="T202" s="193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94" t="s">
        <v>139</v>
      </c>
      <c r="AT202" s="194" t="s">
        <v>119</v>
      </c>
      <c r="AU202" s="194" t="s">
        <v>83</v>
      </c>
      <c r="AY202" s="16" t="s">
        <v>116</v>
      </c>
      <c r="BE202" s="195">
        <f>IF(N202="základní",J202,0)</f>
        <v>0</v>
      </c>
      <c r="BF202" s="195">
        <f>IF(N202="snížená",J202,0)</f>
        <v>0</v>
      </c>
      <c r="BG202" s="195">
        <f>IF(N202="zákl. přenesená",J202,0)</f>
        <v>0</v>
      </c>
      <c r="BH202" s="195">
        <f>IF(N202="sníž. přenesená",J202,0)</f>
        <v>0</v>
      </c>
      <c r="BI202" s="195">
        <f>IF(N202="nulová",J202,0)</f>
        <v>0</v>
      </c>
      <c r="BJ202" s="16" t="s">
        <v>81</v>
      </c>
      <c r="BK202" s="195">
        <f>ROUND(I202*H202,2)</f>
        <v>0</v>
      </c>
      <c r="BL202" s="16" t="s">
        <v>139</v>
      </c>
      <c r="BM202" s="194" t="s">
        <v>304</v>
      </c>
    </row>
    <row r="203" spans="1:47" s="2" customFormat="1" ht="29.25">
      <c r="A203" s="33"/>
      <c r="B203" s="34"/>
      <c r="C203" s="35"/>
      <c r="D203" s="196" t="s">
        <v>125</v>
      </c>
      <c r="E203" s="35"/>
      <c r="F203" s="197" t="s">
        <v>305</v>
      </c>
      <c r="G203" s="35"/>
      <c r="H203" s="35"/>
      <c r="I203" s="198"/>
      <c r="J203" s="35"/>
      <c r="K203" s="35"/>
      <c r="L203" s="38"/>
      <c r="M203" s="199"/>
      <c r="N203" s="200"/>
      <c r="O203" s="70"/>
      <c r="P203" s="70"/>
      <c r="Q203" s="70"/>
      <c r="R203" s="70"/>
      <c r="S203" s="70"/>
      <c r="T203" s="71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T203" s="16" t="s">
        <v>125</v>
      </c>
      <c r="AU203" s="16" t="s">
        <v>83</v>
      </c>
    </row>
    <row r="204" spans="2:63" s="12" customFormat="1" ht="22.9" customHeight="1">
      <c r="B204" s="166"/>
      <c r="C204" s="167"/>
      <c r="D204" s="168" t="s">
        <v>72</v>
      </c>
      <c r="E204" s="180" t="s">
        <v>306</v>
      </c>
      <c r="F204" s="180" t="s">
        <v>307</v>
      </c>
      <c r="G204" s="167"/>
      <c r="H204" s="167"/>
      <c r="I204" s="170"/>
      <c r="J204" s="181">
        <f>BK204</f>
        <v>0</v>
      </c>
      <c r="K204" s="167"/>
      <c r="L204" s="172"/>
      <c r="M204" s="173"/>
      <c r="N204" s="174"/>
      <c r="O204" s="174"/>
      <c r="P204" s="175">
        <f>SUM(P205:P214)</f>
        <v>0</v>
      </c>
      <c r="Q204" s="174"/>
      <c r="R204" s="175">
        <f>SUM(R205:R214)</f>
        <v>0.00346</v>
      </c>
      <c r="S204" s="174"/>
      <c r="T204" s="176">
        <f>SUM(T205:T214)</f>
        <v>0</v>
      </c>
      <c r="AR204" s="177" t="s">
        <v>83</v>
      </c>
      <c r="AT204" s="178" t="s">
        <v>72</v>
      </c>
      <c r="AU204" s="178" t="s">
        <v>81</v>
      </c>
      <c r="AY204" s="177" t="s">
        <v>116</v>
      </c>
      <c r="BK204" s="179">
        <f>SUM(BK205:BK214)</f>
        <v>0</v>
      </c>
    </row>
    <row r="205" spans="1:65" s="2" customFormat="1" ht="21.75" customHeight="1">
      <c r="A205" s="33"/>
      <c r="B205" s="34"/>
      <c r="C205" s="182" t="s">
        <v>308</v>
      </c>
      <c r="D205" s="182" t="s">
        <v>119</v>
      </c>
      <c r="E205" s="183" t="s">
        <v>309</v>
      </c>
      <c r="F205" s="184" t="s">
        <v>310</v>
      </c>
      <c r="G205" s="185" t="s">
        <v>160</v>
      </c>
      <c r="H205" s="186">
        <v>5</v>
      </c>
      <c r="I205" s="187"/>
      <c r="J205" s="188">
        <f>ROUND(I205*H205,2)</f>
        <v>0</v>
      </c>
      <c r="K205" s="189"/>
      <c r="L205" s="38"/>
      <c r="M205" s="190" t="s">
        <v>1</v>
      </c>
      <c r="N205" s="191" t="s">
        <v>38</v>
      </c>
      <c r="O205" s="70"/>
      <c r="P205" s="192">
        <f>O205*H205</f>
        <v>0</v>
      </c>
      <c r="Q205" s="192">
        <v>0.0005</v>
      </c>
      <c r="R205" s="192">
        <f>Q205*H205</f>
        <v>0.0025</v>
      </c>
      <c r="S205" s="192">
        <v>0</v>
      </c>
      <c r="T205" s="193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94" t="s">
        <v>139</v>
      </c>
      <c r="AT205" s="194" t="s">
        <v>119</v>
      </c>
      <c r="AU205" s="194" t="s">
        <v>83</v>
      </c>
      <c r="AY205" s="16" t="s">
        <v>116</v>
      </c>
      <c r="BE205" s="195">
        <f>IF(N205="základní",J205,0)</f>
        <v>0</v>
      </c>
      <c r="BF205" s="195">
        <f>IF(N205="snížená",J205,0)</f>
        <v>0</v>
      </c>
      <c r="BG205" s="195">
        <f>IF(N205="zákl. přenesená",J205,0)</f>
        <v>0</v>
      </c>
      <c r="BH205" s="195">
        <f>IF(N205="sníž. přenesená",J205,0)</f>
        <v>0</v>
      </c>
      <c r="BI205" s="195">
        <f>IF(N205="nulová",J205,0)</f>
        <v>0</v>
      </c>
      <c r="BJ205" s="16" t="s">
        <v>81</v>
      </c>
      <c r="BK205" s="195">
        <f>ROUND(I205*H205,2)</f>
        <v>0</v>
      </c>
      <c r="BL205" s="16" t="s">
        <v>139</v>
      </c>
      <c r="BM205" s="194" t="s">
        <v>311</v>
      </c>
    </row>
    <row r="206" spans="1:47" s="2" customFormat="1" ht="19.5">
      <c r="A206" s="33"/>
      <c r="B206" s="34"/>
      <c r="C206" s="35"/>
      <c r="D206" s="196" t="s">
        <v>125</v>
      </c>
      <c r="E206" s="35"/>
      <c r="F206" s="197" t="s">
        <v>312</v>
      </c>
      <c r="G206" s="35"/>
      <c r="H206" s="35"/>
      <c r="I206" s="198"/>
      <c r="J206" s="35"/>
      <c r="K206" s="35"/>
      <c r="L206" s="38"/>
      <c r="M206" s="199"/>
      <c r="N206" s="200"/>
      <c r="O206" s="70"/>
      <c r="P206" s="70"/>
      <c r="Q206" s="70"/>
      <c r="R206" s="70"/>
      <c r="S206" s="70"/>
      <c r="T206" s="71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T206" s="16" t="s">
        <v>125</v>
      </c>
      <c r="AU206" s="16" t="s">
        <v>83</v>
      </c>
    </row>
    <row r="207" spans="1:65" s="2" customFormat="1" ht="16.5" customHeight="1">
      <c r="A207" s="33"/>
      <c r="B207" s="34"/>
      <c r="C207" s="182" t="s">
        <v>313</v>
      </c>
      <c r="D207" s="182" t="s">
        <v>119</v>
      </c>
      <c r="E207" s="183" t="s">
        <v>314</v>
      </c>
      <c r="F207" s="184" t="s">
        <v>315</v>
      </c>
      <c r="G207" s="185" t="s">
        <v>160</v>
      </c>
      <c r="H207" s="186">
        <v>1</v>
      </c>
      <c r="I207" s="187"/>
      <c r="J207" s="188">
        <f>ROUND(I207*H207,2)</f>
        <v>0</v>
      </c>
      <c r="K207" s="189"/>
      <c r="L207" s="38"/>
      <c r="M207" s="190" t="s">
        <v>1</v>
      </c>
      <c r="N207" s="191" t="s">
        <v>38</v>
      </c>
      <c r="O207" s="70"/>
      <c r="P207" s="192">
        <f>O207*H207</f>
        <v>0</v>
      </c>
      <c r="Q207" s="192">
        <v>0.00081</v>
      </c>
      <c r="R207" s="192">
        <f>Q207*H207</f>
        <v>0.00081</v>
      </c>
      <c r="S207" s="192">
        <v>0</v>
      </c>
      <c r="T207" s="193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94" t="s">
        <v>139</v>
      </c>
      <c r="AT207" s="194" t="s">
        <v>119</v>
      </c>
      <c r="AU207" s="194" t="s">
        <v>83</v>
      </c>
      <c r="AY207" s="16" t="s">
        <v>116</v>
      </c>
      <c r="BE207" s="195">
        <f>IF(N207="základní",J207,0)</f>
        <v>0</v>
      </c>
      <c r="BF207" s="195">
        <f>IF(N207="snížená",J207,0)</f>
        <v>0</v>
      </c>
      <c r="BG207" s="195">
        <f>IF(N207="zákl. přenesená",J207,0)</f>
        <v>0</v>
      </c>
      <c r="BH207" s="195">
        <f>IF(N207="sníž. přenesená",J207,0)</f>
        <v>0</v>
      </c>
      <c r="BI207" s="195">
        <f>IF(N207="nulová",J207,0)</f>
        <v>0</v>
      </c>
      <c r="BJ207" s="16" t="s">
        <v>81</v>
      </c>
      <c r="BK207" s="195">
        <f>ROUND(I207*H207,2)</f>
        <v>0</v>
      </c>
      <c r="BL207" s="16" t="s">
        <v>139</v>
      </c>
      <c r="BM207" s="194" t="s">
        <v>316</v>
      </c>
    </row>
    <row r="208" spans="1:65" s="2" customFormat="1" ht="16.5" customHeight="1">
      <c r="A208" s="33"/>
      <c r="B208" s="34"/>
      <c r="C208" s="182" t="s">
        <v>317</v>
      </c>
      <c r="D208" s="182" t="s">
        <v>119</v>
      </c>
      <c r="E208" s="183" t="s">
        <v>318</v>
      </c>
      <c r="F208" s="184" t="s">
        <v>319</v>
      </c>
      <c r="G208" s="185" t="s">
        <v>160</v>
      </c>
      <c r="H208" s="186">
        <v>1</v>
      </c>
      <c r="I208" s="187"/>
      <c r="J208" s="188">
        <f>ROUND(I208*H208,2)</f>
        <v>0</v>
      </c>
      <c r="K208" s="189"/>
      <c r="L208" s="38"/>
      <c r="M208" s="190" t="s">
        <v>1</v>
      </c>
      <c r="N208" s="191" t="s">
        <v>38</v>
      </c>
      <c r="O208" s="70"/>
      <c r="P208" s="192">
        <f>O208*H208</f>
        <v>0</v>
      </c>
      <c r="Q208" s="192">
        <v>0.00015</v>
      </c>
      <c r="R208" s="192">
        <f>Q208*H208</f>
        <v>0.00015</v>
      </c>
      <c r="S208" s="192">
        <v>0</v>
      </c>
      <c r="T208" s="193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94" t="s">
        <v>139</v>
      </c>
      <c r="AT208" s="194" t="s">
        <v>119</v>
      </c>
      <c r="AU208" s="194" t="s">
        <v>83</v>
      </c>
      <c r="AY208" s="16" t="s">
        <v>116</v>
      </c>
      <c r="BE208" s="195">
        <f>IF(N208="základní",J208,0)</f>
        <v>0</v>
      </c>
      <c r="BF208" s="195">
        <f>IF(N208="snížená",J208,0)</f>
        <v>0</v>
      </c>
      <c r="BG208" s="195">
        <f>IF(N208="zákl. přenesená",J208,0)</f>
        <v>0</v>
      </c>
      <c r="BH208" s="195">
        <f>IF(N208="sníž. přenesená",J208,0)</f>
        <v>0</v>
      </c>
      <c r="BI208" s="195">
        <f>IF(N208="nulová",J208,0)</f>
        <v>0</v>
      </c>
      <c r="BJ208" s="16" t="s">
        <v>81</v>
      </c>
      <c r="BK208" s="195">
        <f>ROUND(I208*H208,2)</f>
        <v>0</v>
      </c>
      <c r="BL208" s="16" t="s">
        <v>139</v>
      </c>
      <c r="BM208" s="194" t="s">
        <v>320</v>
      </c>
    </row>
    <row r="209" spans="1:65" s="2" customFormat="1" ht="24.2" customHeight="1">
      <c r="A209" s="33"/>
      <c r="B209" s="34"/>
      <c r="C209" s="182" t="s">
        <v>321</v>
      </c>
      <c r="D209" s="182" t="s">
        <v>119</v>
      </c>
      <c r="E209" s="183" t="s">
        <v>322</v>
      </c>
      <c r="F209" s="184" t="s">
        <v>323</v>
      </c>
      <c r="G209" s="185" t="s">
        <v>165</v>
      </c>
      <c r="H209" s="186">
        <v>0.003</v>
      </c>
      <c r="I209" s="187"/>
      <c r="J209" s="188">
        <f>ROUND(I209*H209,2)</f>
        <v>0</v>
      </c>
      <c r="K209" s="189"/>
      <c r="L209" s="38"/>
      <c r="M209" s="190" t="s">
        <v>1</v>
      </c>
      <c r="N209" s="191" t="s">
        <v>38</v>
      </c>
      <c r="O209" s="70"/>
      <c r="P209" s="192">
        <f>O209*H209</f>
        <v>0</v>
      </c>
      <c r="Q209" s="192">
        <v>0</v>
      </c>
      <c r="R209" s="192">
        <f>Q209*H209</f>
        <v>0</v>
      </c>
      <c r="S209" s="192">
        <v>0</v>
      </c>
      <c r="T209" s="193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94" t="s">
        <v>139</v>
      </c>
      <c r="AT209" s="194" t="s">
        <v>119</v>
      </c>
      <c r="AU209" s="194" t="s">
        <v>83</v>
      </c>
      <c r="AY209" s="16" t="s">
        <v>116</v>
      </c>
      <c r="BE209" s="195">
        <f>IF(N209="základní",J209,0)</f>
        <v>0</v>
      </c>
      <c r="BF209" s="195">
        <f>IF(N209="snížená",J209,0)</f>
        <v>0</v>
      </c>
      <c r="BG209" s="195">
        <f>IF(N209="zákl. přenesená",J209,0)</f>
        <v>0</v>
      </c>
      <c r="BH209" s="195">
        <f>IF(N209="sníž. přenesená",J209,0)</f>
        <v>0</v>
      </c>
      <c r="BI209" s="195">
        <f>IF(N209="nulová",J209,0)</f>
        <v>0</v>
      </c>
      <c r="BJ209" s="16" t="s">
        <v>81</v>
      </c>
      <c r="BK209" s="195">
        <f>ROUND(I209*H209,2)</f>
        <v>0</v>
      </c>
      <c r="BL209" s="16" t="s">
        <v>139</v>
      </c>
      <c r="BM209" s="194" t="s">
        <v>324</v>
      </c>
    </row>
    <row r="210" spans="1:47" s="2" customFormat="1" ht="29.25">
      <c r="A210" s="33"/>
      <c r="B210" s="34"/>
      <c r="C210" s="35"/>
      <c r="D210" s="196" t="s">
        <v>125</v>
      </c>
      <c r="E210" s="35"/>
      <c r="F210" s="197" t="s">
        <v>325</v>
      </c>
      <c r="G210" s="35"/>
      <c r="H210" s="35"/>
      <c r="I210" s="198"/>
      <c r="J210" s="35"/>
      <c r="K210" s="35"/>
      <c r="L210" s="38"/>
      <c r="M210" s="199"/>
      <c r="N210" s="200"/>
      <c r="O210" s="70"/>
      <c r="P210" s="70"/>
      <c r="Q210" s="70"/>
      <c r="R210" s="70"/>
      <c r="S210" s="70"/>
      <c r="T210" s="71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T210" s="16" t="s">
        <v>125</v>
      </c>
      <c r="AU210" s="16" t="s">
        <v>83</v>
      </c>
    </row>
    <row r="211" spans="1:65" s="2" customFormat="1" ht="24.2" customHeight="1">
      <c r="A211" s="33"/>
      <c r="B211" s="34"/>
      <c r="C211" s="182" t="s">
        <v>326</v>
      </c>
      <c r="D211" s="182" t="s">
        <v>119</v>
      </c>
      <c r="E211" s="183" t="s">
        <v>327</v>
      </c>
      <c r="F211" s="184" t="s">
        <v>328</v>
      </c>
      <c r="G211" s="185" t="s">
        <v>165</v>
      </c>
      <c r="H211" s="186">
        <v>0.003</v>
      </c>
      <c r="I211" s="187"/>
      <c r="J211" s="188">
        <f>ROUND(I211*H211,2)</f>
        <v>0</v>
      </c>
      <c r="K211" s="189"/>
      <c r="L211" s="38"/>
      <c r="M211" s="190" t="s">
        <v>1</v>
      </c>
      <c r="N211" s="191" t="s">
        <v>38</v>
      </c>
      <c r="O211" s="70"/>
      <c r="P211" s="192">
        <f>O211*H211</f>
        <v>0</v>
      </c>
      <c r="Q211" s="192">
        <v>0</v>
      </c>
      <c r="R211" s="192">
        <f>Q211*H211</f>
        <v>0</v>
      </c>
      <c r="S211" s="192">
        <v>0</v>
      </c>
      <c r="T211" s="193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94" t="s">
        <v>139</v>
      </c>
      <c r="AT211" s="194" t="s">
        <v>119</v>
      </c>
      <c r="AU211" s="194" t="s">
        <v>83</v>
      </c>
      <c r="AY211" s="16" t="s">
        <v>116</v>
      </c>
      <c r="BE211" s="195">
        <f>IF(N211="základní",J211,0)</f>
        <v>0</v>
      </c>
      <c r="BF211" s="195">
        <f>IF(N211="snížená",J211,0)</f>
        <v>0</v>
      </c>
      <c r="BG211" s="195">
        <f>IF(N211="zákl. přenesená",J211,0)</f>
        <v>0</v>
      </c>
      <c r="BH211" s="195">
        <f>IF(N211="sníž. přenesená",J211,0)</f>
        <v>0</v>
      </c>
      <c r="BI211" s="195">
        <f>IF(N211="nulová",J211,0)</f>
        <v>0</v>
      </c>
      <c r="BJ211" s="16" t="s">
        <v>81</v>
      </c>
      <c r="BK211" s="195">
        <f>ROUND(I211*H211,2)</f>
        <v>0</v>
      </c>
      <c r="BL211" s="16" t="s">
        <v>139</v>
      </c>
      <c r="BM211" s="194" t="s">
        <v>329</v>
      </c>
    </row>
    <row r="212" spans="1:47" s="2" customFormat="1" ht="29.25">
      <c r="A212" s="33"/>
      <c r="B212" s="34"/>
      <c r="C212" s="35"/>
      <c r="D212" s="196" t="s">
        <v>125</v>
      </c>
      <c r="E212" s="35"/>
      <c r="F212" s="197" t="s">
        <v>330</v>
      </c>
      <c r="G212" s="35"/>
      <c r="H212" s="35"/>
      <c r="I212" s="198"/>
      <c r="J212" s="35"/>
      <c r="K212" s="35"/>
      <c r="L212" s="38"/>
      <c r="M212" s="199"/>
      <c r="N212" s="200"/>
      <c r="O212" s="70"/>
      <c r="P212" s="70"/>
      <c r="Q212" s="70"/>
      <c r="R212" s="70"/>
      <c r="S212" s="70"/>
      <c r="T212" s="71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T212" s="16" t="s">
        <v>125</v>
      </c>
      <c r="AU212" s="16" t="s">
        <v>83</v>
      </c>
    </row>
    <row r="213" spans="1:65" s="2" customFormat="1" ht="24.2" customHeight="1">
      <c r="A213" s="33"/>
      <c r="B213" s="34"/>
      <c r="C213" s="182" t="s">
        <v>331</v>
      </c>
      <c r="D213" s="182" t="s">
        <v>119</v>
      </c>
      <c r="E213" s="183" t="s">
        <v>332</v>
      </c>
      <c r="F213" s="184" t="s">
        <v>333</v>
      </c>
      <c r="G213" s="185" t="s">
        <v>165</v>
      </c>
      <c r="H213" s="186">
        <v>0.003</v>
      </c>
      <c r="I213" s="187"/>
      <c r="J213" s="188">
        <f>ROUND(I213*H213,2)</f>
        <v>0</v>
      </c>
      <c r="K213" s="189"/>
      <c r="L213" s="38"/>
      <c r="M213" s="190" t="s">
        <v>1</v>
      </c>
      <c r="N213" s="191" t="s">
        <v>38</v>
      </c>
      <c r="O213" s="70"/>
      <c r="P213" s="192">
        <f>O213*H213</f>
        <v>0</v>
      </c>
      <c r="Q213" s="192">
        <v>0</v>
      </c>
      <c r="R213" s="192">
        <f>Q213*H213</f>
        <v>0</v>
      </c>
      <c r="S213" s="192">
        <v>0</v>
      </c>
      <c r="T213" s="193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94" t="s">
        <v>139</v>
      </c>
      <c r="AT213" s="194" t="s">
        <v>119</v>
      </c>
      <c r="AU213" s="194" t="s">
        <v>83</v>
      </c>
      <c r="AY213" s="16" t="s">
        <v>116</v>
      </c>
      <c r="BE213" s="195">
        <f>IF(N213="základní",J213,0)</f>
        <v>0</v>
      </c>
      <c r="BF213" s="195">
        <f>IF(N213="snížená",J213,0)</f>
        <v>0</v>
      </c>
      <c r="BG213" s="195">
        <f>IF(N213="zákl. přenesená",J213,0)</f>
        <v>0</v>
      </c>
      <c r="BH213" s="195">
        <f>IF(N213="sníž. přenesená",J213,0)</f>
        <v>0</v>
      </c>
      <c r="BI213" s="195">
        <f>IF(N213="nulová",J213,0)</f>
        <v>0</v>
      </c>
      <c r="BJ213" s="16" t="s">
        <v>81</v>
      </c>
      <c r="BK213" s="195">
        <f>ROUND(I213*H213,2)</f>
        <v>0</v>
      </c>
      <c r="BL213" s="16" t="s">
        <v>139</v>
      </c>
      <c r="BM213" s="194" t="s">
        <v>334</v>
      </c>
    </row>
    <row r="214" spans="1:47" s="2" customFormat="1" ht="29.25">
      <c r="A214" s="33"/>
      <c r="B214" s="34"/>
      <c r="C214" s="35"/>
      <c r="D214" s="196" t="s">
        <v>125</v>
      </c>
      <c r="E214" s="35"/>
      <c r="F214" s="197" t="s">
        <v>335</v>
      </c>
      <c r="G214" s="35"/>
      <c r="H214" s="35"/>
      <c r="I214" s="198"/>
      <c r="J214" s="35"/>
      <c r="K214" s="35"/>
      <c r="L214" s="38"/>
      <c r="M214" s="199"/>
      <c r="N214" s="200"/>
      <c r="O214" s="70"/>
      <c r="P214" s="70"/>
      <c r="Q214" s="70"/>
      <c r="R214" s="70"/>
      <c r="S214" s="70"/>
      <c r="T214" s="71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T214" s="16" t="s">
        <v>125</v>
      </c>
      <c r="AU214" s="16" t="s">
        <v>83</v>
      </c>
    </row>
    <row r="215" spans="2:63" s="12" customFormat="1" ht="25.9" customHeight="1">
      <c r="B215" s="166"/>
      <c r="C215" s="167"/>
      <c r="D215" s="168" t="s">
        <v>72</v>
      </c>
      <c r="E215" s="169" t="s">
        <v>336</v>
      </c>
      <c r="F215" s="169" t="s">
        <v>337</v>
      </c>
      <c r="G215" s="167"/>
      <c r="H215" s="167"/>
      <c r="I215" s="170"/>
      <c r="J215" s="171">
        <f>BK215</f>
        <v>0</v>
      </c>
      <c r="K215" s="167"/>
      <c r="L215" s="172"/>
      <c r="M215" s="173"/>
      <c r="N215" s="174"/>
      <c r="O215" s="174"/>
      <c r="P215" s="175">
        <f>SUM(P216:P230)</f>
        <v>0</v>
      </c>
      <c r="Q215" s="174"/>
      <c r="R215" s="175">
        <f>SUM(R216:R230)</f>
        <v>0</v>
      </c>
      <c r="S215" s="174"/>
      <c r="T215" s="176">
        <f>SUM(T216:T230)</f>
        <v>0</v>
      </c>
      <c r="AR215" s="177" t="s">
        <v>123</v>
      </c>
      <c r="AT215" s="178" t="s">
        <v>72</v>
      </c>
      <c r="AU215" s="178" t="s">
        <v>73</v>
      </c>
      <c r="AY215" s="177" t="s">
        <v>116</v>
      </c>
      <c r="BK215" s="179">
        <f>SUM(BK216:BK230)</f>
        <v>0</v>
      </c>
    </row>
    <row r="216" spans="1:65" s="2" customFormat="1" ht="21.75" customHeight="1">
      <c r="A216" s="33"/>
      <c r="B216" s="34"/>
      <c r="C216" s="182" t="s">
        <v>338</v>
      </c>
      <c r="D216" s="182" t="s">
        <v>119</v>
      </c>
      <c r="E216" s="183" t="s">
        <v>339</v>
      </c>
      <c r="F216" s="184" t="s">
        <v>340</v>
      </c>
      <c r="G216" s="185" t="s">
        <v>341</v>
      </c>
      <c r="H216" s="186">
        <v>6</v>
      </c>
      <c r="I216" s="187"/>
      <c r="J216" s="188">
        <f>ROUND(I216*H216,2)</f>
        <v>0</v>
      </c>
      <c r="K216" s="189"/>
      <c r="L216" s="38"/>
      <c r="M216" s="190" t="s">
        <v>1</v>
      </c>
      <c r="N216" s="191" t="s">
        <v>38</v>
      </c>
      <c r="O216" s="70"/>
      <c r="P216" s="192">
        <f>O216*H216</f>
        <v>0</v>
      </c>
      <c r="Q216" s="192">
        <v>0</v>
      </c>
      <c r="R216" s="192">
        <f>Q216*H216</f>
        <v>0</v>
      </c>
      <c r="S216" s="192">
        <v>0</v>
      </c>
      <c r="T216" s="193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94" t="s">
        <v>342</v>
      </c>
      <c r="AT216" s="194" t="s">
        <v>119</v>
      </c>
      <c r="AU216" s="194" t="s">
        <v>81</v>
      </c>
      <c r="AY216" s="16" t="s">
        <v>116</v>
      </c>
      <c r="BE216" s="195">
        <f>IF(N216="základní",J216,0)</f>
        <v>0</v>
      </c>
      <c r="BF216" s="195">
        <f>IF(N216="snížená",J216,0)</f>
        <v>0</v>
      </c>
      <c r="BG216" s="195">
        <f>IF(N216="zákl. přenesená",J216,0)</f>
        <v>0</v>
      </c>
      <c r="BH216" s="195">
        <f>IF(N216="sníž. přenesená",J216,0)</f>
        <v>0</v>
      </c>
      <c r="BI216" s="195">
        <f>IF(N216="nulová",J216,0)</f>
        <v>0</v>
      </c>
      <c r="BJ216" s="16" t="s">
        <v>81</v>
      </c>
      <c r="BK216" s="195">
        <f>ROUND(I216*H216,2)</f>
        <v>0</v>
      </c>
      <c r="BL216" s="16" t="s">
        <v>342</v>
      </c>
      <c r="BM216" s="194" t="s">
        <v>343</v>
      </c>
    </row>
    <row r="217" spans="1:47" s="2" customFormat="1" ht="19.5">
      <c r="A217" s="33"/>
      <c r="B217" s="34"/>
      <c r="C217" s="35"/>
      <c r="D217" s="196" t="s">
        <v>125</v>
      </c>
      <c r="E217" s="35"/>
      <c r="F217" s="197" t="s">
        <v>344</v>
      </c>
      <c r="G217" s="35"/>
      <c r="H217" s="35"/>
      <c r="I217" s="198"/>
      <c r="J217" s="35"/>
      <c r="K217" s="35"/>
      <c r="L217" s="38"/>
      <c r="M217" s="199"/>
      <c r="N217" s="200"/>
      <c r="O217" s="70"/>
      <c r="P217" s="70"/>
      <c r="Q217" s="70"/>
      <c r="R217" s="70"/>
      <c r="S217" s="70"/>
      <c r="T217" s="71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T217" s="16" t="s">
        <v>125</v>
      </c>
      <c r="AU217" s="16" t="s">
        <v>81</v>
      </c>
    </row>
    <row r="218" spans="2:51" s="13" customFormat="1" ht="11.25">
      <c r="B218" s="212"/>
      <c r="C218" s="213"/>
      <c r="D218" s="196" t="s">
        <v>345</v>
      </c>
      <c r="E218" s="214" t="s">
        <v>1</v>
      </c>
      <c r="F218" s="215" t="s">
        <v>346</v>
      </c>
      <c r="G218" s="213"/>
      <c r="H218" s="214" t="s">
        <v>1</v>
      </c>
      <c r="I218" s="216"/>
      <c r="J218" s="213"/>
      <c r="K218" s="213"/>
      <c r="L218" s="217"/>
      <c r="M218" s="218"/>
      <c r="N218" s="219"/>
      <c r="O218" s="219"/>
      <c r="P218" s="219"/>
      <c r="Q218" s="219"/>
      <c r="R218" s="219"/>
      <c r="S218" s="219"/>
      <c r="T218" s="220"/>
      <c r="AT218" s="221" t="s">
        <v>345</v>
      </c>
      <c r="AU218" s="221" t="s">
        <v>81</v>
      </c>
      <c r="AV218" s="13" t="s">
        <v>81</v>
      </c>
      <c r="AW218" s="13" t="s">
        <v>31</v>
      </c>
      <c r="AX218" s="13" t="s">
        <v>73</v>
      </c>
      <c r="AY218" s="221" t="s">
        <v>116</v>
      </c>
    </row>
    <row r="219" spans="2:51" s="13" customFormat="1" ht="11.25">
      <c r="B219" s="212"/>
      <c r="C219" s="213"/>
      <c r="D219" s="196" t="s">
        <v>345</v>
      </c>
      <c r="E219" s="214" t="s">
        <v>1</v>
      </c>
      <c r="F219" s="215" t="s">
        <v>347</v>
      </c>
      <c r="G219" s="213"/>
      <c r="H219" s="214" t="s">
        <v>1</v>
      </c>
      <c r="I219" s="216"/>
      <c r="J219" s="213"/>
      <c r="K219" s="213"/>
      <c r="L219" s="217"/>
      <c r="M219" s="218"/>
      <c r="N219" s="219"/>
      <c r="O219" s="219"/>
      <c r="P219" s="219"/>
      <c r="Q219" s="219"/>
      <c r="R219" s="219"/>
      <c r="S219" s="219"/>
      <c r="T219" s="220"/>
      <c r="AT219" s="221" t="s">
        <v>345</v>
      </c>
      <c r="AU219" s="221" t="s">
        <v>81</v>
      </c>
      <c r="AV219" s="13" t="s">
        <v>81</v>
      </c>
      <c r="AW219" s="13" t="s">
        <v>31</v>
      </c>
      <c r="AX219" s="13" t="s">
        <v>73</v>
      </c>
      <c r="AY219" s="221" t="s">
        <v>116</v>
      </c>
    </row>
    <row r="220" spans="2:51" s="14" customFormat="1" ht="11.25">
      <c r="B220" s="222"/>
      <c r="C220" s="223"/>
      <c r="D220" s="196" t="s">
        <v>345</v>
      </c>
      <c r="E220" s="224" t="s">
        <v>1</v>
      </c>
      <c r="F220" s="225" t="s">
        <v>150</v>
      </c>
      <c r="G220" s="223"/>
      <c r="H220" s="226">
        <v>6</v>
      </c>
      <c r="I220" s="227"/>
      <c r="J220" s="223"/>
      <c r="K220" s="223"/>
      <c r="L220" s="228"/>
      <c r="M220" s="229"/>
      <c r="N220" s="230"/>
      <c r="O220" s="230"/>
      <c r="P220" s="230"/>
      <c r="Q220" s="230"/>
      <c r="R220" s="230"/>
      <c r="S220" s="230"/>
      <c r="T220" s="231"/>
      <c r="AT220" s="232" t="s">
        <v>345</v>
      </c>
      <c r="AU220" s="232" t="s">
        <v>81</v>
      </c>
      <c r="AV220" s="14" t="s">
        <v>83</v>
      </c>
      <c r="AW220" s="14" t="s">
        <v>31</v>
      </c>
      <c r="AX220" s="14" t="s">
        <v>81</v>
      </c>
      <c r="AY220" s="232" t="s">
        <v>116</v>
      </c>
    </row>
    <row r="221" spans="1:65" s="2" customFormat="1" ht="16.5" customHeight="1">
      <c r="A221" s="33"/>
      <c r="B221" s="34"/>
      <c r="C221" s="182" t="s">
        <v>348</v>
      </c>
      <c r="D221" s="182" t="s">
        <v>119</v>
      </c>
      <c r="E221" s="183" t="s">
        <v>349</v>
      </c>
      <c r="F221" s="184" t="s">
        <v>350</v>
      </c>
      <c r="G221" s="185" t="s">
        <v>341</v>
      </c>
      <c r="H221" s="186">
        <v>4</v>
      </c>
      <c r="I221" s="187"/>
      <c r="J221" s="188">
        <f>ROUND(I221*H221,2)</f>
        <v>0</v>
      </c>
      <c r="K221" s="189"/>
      <c r="L221" s="38"/>
      <c r="M221" s="190" t="s">
        <v>1</v>
      </c>
      <c r="N221" s="191" t="s">
        <v>38</v>
      </c>
      <c r="O221" s="70"/>
      <c r="P221" s="192">
        <f>O221*H221</f>
        <v>0</v>
      </c>
      <c r="Q221" s="192">
        <v>0</v>
      </c>
      <c r="R221" s="192">
        <f>Q221*H221</f>
        <v>0</v>
      </c>
      <c r="S221" s="192">
        <v>0</v>
      </c>
      <c r="T221" s="193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94" t="s">
        <v>342</v>
      </c>
      <c r="AT221" s="194" t="s">
        <v>119</v>
      </c>
      <c r="AU221" s="194" t="s">
        <v>81</v>
      </c>
      <c r="AY221" s="16" t="s">
        <v>116</v>
      </c>
      <c r="BE221" s="195">
        <f>IF(N221="základní",J221,0)</f>
        <v>0</v>
      </c>
      <c r="BF221" s="195">
        <f>IF(N221="snížená",J221,0)</f>
        <v>0</v>
      </c>
      <c r="BG221" s="195">
        <f>IF(N221="zákl. přenesená",J221,0)</f>
        <v>0</v>
      </c>
      <c r="BH221" s="195">
        <f>IF(N221="sníž. přenesená",J221,0)</f>
        <v>0</v>
      </c>
      <c r="BI221" s="195">
        <f>IF(N221="nulová",J221,0)</f>
        <v>0</v>
      </c>
      <c r="BJ221" s="16" t="s">
        <v>81</v>
      </c>
      <c r="BK221" s="195">
        <f>ROUND(I221*H221,2)</f>
        <v>0</v>
      </c>
      <c r="BL221" s="16" t="s">
        <v>342</v>
      </c>
      <c r="BM221" s="194" t="s">
        <v>351</v>
      </c>
    </row>
    <row r="222" spans="1:47" s="2" customFormat="1" ht="19.5">
      <c r="A222" s="33"/>
      <c r="B222" s="34"/>
      <c r="C222" s="35"/>
      <c r="D222" s="196" t="s">
        <v>125</v>
      </c>
      <c r="E222" s="35"/>
      <c r="F222" s="197" t="s">
        <v>352</v>
      </c>
      <c r="G222" s="35"/>
      <c r="H222" s="35"/>
      <c r="I222" s="198"/>
      <c r="J222" s="35"/>
      <c r="K222" s="35"/>
      <c r="L222" s="38"/>
      <c r="M222" s="199"/>
      <c r="N222" s="200"/>
      <c r="O222" s="70"/>
      <c r="P222" s="70"/>
      <c r="Q222" s="70"/>
      <c r="R222" s="70"/>
      <c r="S222" s="70"/>
      <c r="T222" s="71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T222" s="16" t="s">
        <v>125</v>
      </c>
      <c r="AU222" s="16" t="s">
        <v>81</v>
      </c>
    </row>
    <row r="223" spans="2:51" s="13" customFormat="1" ht="11.25">
      <c r="B223" s="212"/>
      <c r="C223" s="213"/>
      <c r="D223" s="196" t="s">
        <v>345</v>
      </c>
      <c r="E223" s="214" t="s">
        <v>1</v>
      </c>
      <c r="F223" s="215" t="s">
        <v>353</v>
      </c>
      <c r="G223" s="213"/>
      <c r="H223" s="214" t="s">
        <v>1</v>
      </c>
      <c r="I223" s="216"/>
      <c r="J223" s="213"/>
      <c r="K223" s="213"/>
      <c r="L223" s="217"/>
      <c r="M223" s="218"/>
      <c r="N223" s="219"/>
      <c r="O223" s="219"/>
      <c r="P223" s="219"/>
      <c r="Q223" s="219"/>
      <c r="R223" s="219"/>
      <c r="S223" s="219"/>
      <c r="T223" s="220"/>
      <c r="AT223" s="221" t="s">
        <v>345</v>
      </c>
      <c r="AU223" s="221" t="s">
        <v>81</v>
      </c>
      <c r="AV223" s="13" t="s">
        <v>81</v>
      </c>
      <c r="AW223" s="13" t="s">
        <v>31</v>
      </c>
      <c r="AX223" s="13" t="s">
        <v>73</v>
      </c>
      <c r="AY223" s="221" t="s">
        <v>116</v>
      </c>
    </row>
    <row r="224" spans="2:51" s="14" customFormat="1" ht="11.25">
      <c r="B224" s="222"/>
      <c r="C224" s="223"/>
      <c r="D224" s="196" t="s">
        <v>345</v>
      </c>
      <c r="E224" s="224" t="s">
        <v>1</v>
      </c>
      <c r="F224" s="225" t="s">
        <v>123</v>
      </c>
      <c r="G224" s="223"/>
      <c r="H224" s="226">
        <v>4</v>
      </c>
      <c r="I224" s="227"/>
      <c r="J224" s="223"/>
      <c r="K224" s="223"/>
      <c r="L224" s="228"/>
      <c r="M224" s="229"/>
      <c r="N224" s="230"/>
      <c r="O224" s="230"/>
      <c r="P224" s="230"/>
      <c r="Q224" s="230"/>
      <c r="R224" s="230"/>
      <c r="S224" s="230"/>
      <c r="T224" s="231"/>
      <c r="AT224" s="232" t="s">
        <v>345</v>
      </c>
      <c r="AU224" s="232" t="s">
        <v>81</v>
      </c>
      <c r="AV224" s="14" t="s">
        <v>83</v>
      </c>
      <c r="AW224" s="14" t="s">
        <v>31</v>
      </c>
      <c r="AX224" s="14" t="s">
        <v>81</v>
      </c>
      <c r="AY224" s="232" t="s">
        <v>116</v>
      </c>
    </row>
    <row r="225" spans="1:65" s="2" customFormat="1" ht="16.5" customHeight="1">
      <c r="A225" s="33"/>
      <c r="B225" s="34"/>
      <c r="C225" s="182" t="s">
        <v>354</v>
      </c>
      <c r="D225" s="182" t="s">
        <v>119</v>
      </c>
      <c r="E225" s="183" t="s">
        <v>355</v>
      </c>
      <c r="F225" s="184" t="s">
        <v>356</v>
      </c>
      <c r="G225" s="185" t="s">
        <v>160</v>
      </c>
      <c r="H225" s="186">
        <v>1</v>
      </c>
      <c r="I225" s="187"/>
      <c r="J225" s="188">
        <f>ROUND(I225*H225,2)</f>
        <v>0</v>
      </c>
      <c r="K225" s="189"/>
      <c r="L225" s="38"/>
      <c r="M225" s="190" t="s">
        <v>1</v>
      </c>
      <c r="N225" s="191" t="s">
        <v>38</v>
      </c>
      <c r="O225" s="70"/>
      <c r="P225" s="192">
        <f>O225*H225</f>
        <v>0</v>
      </c>
      <c r="Q225" s="192">
        <v>0</v>
      </c>
      <c r="R225" s="192">
        <f>Q225*H225</f>
        <v>0</v>
      </c>
      <c r="S225" s="192">
        <v>0</v>
      </c>
      <c r="T225" s="193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94" t="s">
        <v>342</v>
      </c>
      <c r="AT225" s="194" t="s">
        <v>119</v>
      </c>
      <c r="AU225" s="194" t="s">
        <v>81</v>
      </c>
      <c r="AY225" s="16" t="s">
        <v>116</v>
      </c>
      <c r="BE225" s="195">
        <f>IF(N225="základní",J225,0)</f>
        <v>0</v>
      </c>
      <c r="BF225" s="195">
        <f>IF(N225="snížená",J225,0)</f>
        <v>0</v>
      </c>
      <c r="BG225" s="195">
        <f>IF(N225="zákl. přenesená",J225,0)</f>
        <v>0</v>
      </c>
      <c r="BH225" s="195">
        <f>IF(N225="sníž. přenesená",J225,0)</f>
        <v>0</v>
      </c>
      <c r="BI225" s="195">
        <f>IF(N225="nulová",J225,0)</f>
        <v>0</v>
      </c>
      <c r="BJ225" s="16" t="s">
        <v>81</v>
      </c>
      <c r="BK225" s="195">
        <f>ROUND(I225*H225,2)</f>
        <v>0</v>
      </c>
      <c r="BL225" s="16" t="s">
        <v>342</v>
      </c>
      <c r="BM225" s="194" t="s">
        <v>357</v>
      </c>
    </row>
    <row r="226" spans="1:47" s="2" customFormat="1" ht="11.25">
      <c r="A226" s="33"/>
      <c r="B226" s="34"/>
      <c r="C226" s="35"/>
      <c r="D226" s="196" t="s">
        <v>125</v>
      </c>
      <c r="E226" s="35"/>
      <c r="F226" s="197" t="s">
        <v>358</v>
      </c>
      <c r="G226" s="35"/>
      <c r="H226" s="35"/>
      <c r="I226" s="198"/>
      <c r="J226" s="35"/>
      <c r="K226" s="35"/>
      <c r="L226" s="38"/>
      <c r="M226" s="199"/>
      <c r="N226" s="200"/>
      <c r="O226" s="70"/>
      <c r="P226" s="70"/>
      <c r="Q226" s="70"/>
      <c r="R226" s="70"/>
      <c r="S226" s="70"/>
      <c r="T226" s="71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T226" s="16" t="s">
        <v>125</v>
      </c>
      <c r="AU226" s="16" t="s">
        <v>81</v>
      </c>
    </row>
    <row r="227" spans="2:51" s="13" customFormat="1" ht="11.25">
      <c r="B227" s="212"/>
      <c r="C227" s="213"/>
      <c r="D227" s="196" t="s">
        <v>345</v>
      </c>
      <c r="E227" s="214" t="s">
        <v>1</v>
      </c>
      <c r="F227" s="215" t="s">
        <v>359</v>
      </c>
      <c r="G227" s="213"/>
      <c r="H227" s="214" t="s">
        <v>1</v>
      </c>
      <c r="I227" s="216"/>
      <c r="J227" s="213"/>
      <c r="K227" s="213"/>
      <c r="L227" s="217"/>
      <c r="M227" s="218"/>
      <c r="N227" s="219"/>
      <c r="O227" s="219"/>
      <c r="P227" s="219"/>
      <c r="Q227" s="219"/>
      <c r="R227" s="219"/>
      <c r="S227" s="219"/>
      <c r="T227" s="220"/>
      <c r="AT227" s="221" t="s">
        <v>345</v>
      </c>
      <c r="AU227" s="221" t="s">
        <v>81</v>
      </c>
      <c r="AV227" s="13" t="s">
        <v>81</v>
      </c>
      <c r="AW227" s="13" t="s">
        <v>31</v>
      </c>
      <c r="AX227" s="13" t="s">
        <v>73</v>
      </c>
      <c r="AY227" s="221" t="s">
        <v>116</v>
      </c>
    </row>
    <row r="228" spans="2:51" s="14" customFormat="1" ht="11.25">
      <c r="B228" s="222"/>
      <c r="C228" s="223"/>
      <c r="D228" s="196" t="s">
        <v>345</v>
      </c>
      <c r="E228" s="224" t="s">
        <v>1</v>
      </c>
      <c r="F228" s="225" t="s">
        <v>81</v>
      </c>
      <c r="G228" s="223"/>
      <c r="H228" s="226">
        <v>1</v>
      </c>
      <c r="I228" s="227"/>
      <c r="J228" s="223"/>
      <c r="K228" s="223"/>
      <c r="L228" s="228"/>
      <c r="M228" s="229"/>
      <c r="N228" s="230"/>
      <c r="O228" s="230"/>
      <c r="P228" s="230"/>
      <c r="Q228" s="230"/>
      <c r="R228" s="230"/>
      <c r="S228" s="230"/>
      <c r="T228" s="231"/>
      <c r="AT228" s="232" t="s">
        <v>345</v>
      </c>
      <c r="AU228" s="232" t="s">
        <v>81</v>
      </c>
      <c r="AV228" s="14" t="s">
        <v>83</v>
      </c>
      <c r="AW228" s="14" t="s">
        <v>31</v>
      </c>
      <c r="AX228" s="14" t="s">
        <v>81</v>
      </c>
      <c r="AY228" s="232" t="s">
        <v>116</v>
      </c>
    </row>
    <row r="229" spans="1:65" s="2" customFormat="1" ht="24.2" customHeight="1">
      <c r="A229" s="33"/>
      <c r="B229" s="34"/>
      <c r="C229" s="182" t="s">
        <v>360</v>
      </c>
      <c r="D229" s="182" t="s">
        <v>119</v>
      </c>
      <c r="E229" s="183" t="s">
        <v>361</v>
      </c>
      <c r="F229" s="184" t="s">
        <v>362</v>
      </c>
      <c r="G229" s="185" t="s">
        <v>160</v>
      </c>
      <c r="H229" s="186">
        <v>1</v>
      </c>
      <c r="I229" s="187"/>
      <c r="J229" s="188">
        <f>ROUND(I229*H229,2)</f>
        <v>0</v>
      </c>
      <c r="K229" s="189"/>
      <c r="L229" s="38"/>
      <c r="M229" s="190" t="s">
        <v>1</v>
      </c>
      <c r="N229" s="191" t="s">
        <v>38</v>
      </c>
      <c r="O229" s="70"/>
      <c r="P229" s="192">
        <f>O229*H229</f>
        <v>0</v>
      </c>
      <c r="Q229" s="192">
        <v>0</v>
      </c>
      <c r="R229" s="192">
        <f>Q229*H229</f>
        <v>0</v>
      </c>
      <c r="S229" s="192">
        <v>0</v>
      </c>
      <c r="T229" s="193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94" t="s">
        <v>123</v>
      </c>
      <c r="AT229" s="194" t="s">
        <v>119</v>
      </c>
      <c r="AU229" s="194" t="s">
        <v>81</v>
      </c>
      <c r="AY229" s="16" t="s">
        <v>116</v>
      </c>
      <c r="BE229" s="195">
        <f>IF(N229="základní",J229,0)</f>
        <v>0</v>
      </c>
      <c r="BF229" s="195">
        <f>IF(N229="snížená",J229,0)</f>
        <v>0</v>
      </c>
      <c r="BG229" s="195">
        <f>IF(N229="zákl. přenesená",J229,0)</f>
        <v>0</v>
      </c>
      <c r="BH229" s="195">
        <f>IF(N229="sníž. přenesená",J229,0)</f>
        <v>0</v>
      </c>
      <c r="BI229" s="195">
        <f>IF(N229="nulová",J229,0)</f>
        <v>0</v>
      </c>
      <c r="BJ229" s="16" t="s">
        <v>81</v>
      </c>
      <c r="BK229" s="195">
        <f>ROUND(I229*H229,2)</f>
        <v>0</v>
      </c>
      <c r="BL229" s="16" t="s">
        <v>123</v>
      </c>
      <c r="BM229" s="194" t="s">
        <v>363</v>
      </c>
    </row>
    <row r="230" spans="1:47" s="2" customFormat="1" ht="11.25">
      <c r="A230" s="33"/>
      <c r="B230" s="34"/>
      <c r="C230" s="35"/>
      <c r="D230" s="196" t="s">
        <v>125</v>
      </c>
      <c r="E230" s="35"/>
      <c r="F230" s="197" t="s">
        <v>358</v>
      </c>
      <c r="G230" s="35"/>
      <c r="H230" s="35"/>
      <c r="I230" s="198"/>
      <c r="J230" s="35"/>
      <c r="K230" s="35"/>
      <c r="L230" s="38"/>
      <c r="M230" s="233"/>
      <c r="N230" s="234"/>
      <c r="O230" s="235"/>
      <c r="P230" s="235"/>
      <c r="Q230" s="235"/>
      <c r="R230" s="235"/>
      <c r="S230" s="235"/>
      <c r="T230" s="236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T230" s="16" t="s">
        <v>125</v>
      </c>
      <c r="AU230" s="16" t="s">
        <v>81</v>
      </c>
    </row>
    <row r="231" spans="1:31" s="2" customFormat="1" ht="6.95" customHeight="1">
      <c r="A231" s="33"/>
      <c r="B231" s="53"/>
      <c r="C231" s="54"/>
      <c r="D231" s="54"/>
      <c r="E231" s="54"/>
      <c r="F231" s="54"/>
      <c r="G231" s="54"/>
      <c r="H231" s="54"/>
      <c r="I231" s="54"/>
      <c r="J231" s="54"/>
      <c r="K231" s="54"/>
      <c r="L231" s="38"/>
      <c r="M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</row>
  </sheetData>
  <sheetProtection algorithmName="SHA-512" hashValue="A3IDKkuWxjo4i6/Vp1DJMPOEXQjo6Lp/ATJN+RYdbRetx3FiJRPhzwgYOj+t82lqTnjkmGmqCSjbAO79a2WnNg==" saltValue="GbTv9wcfi3HqLH1C/hjpwb2eWb5MItsj6QxNvj66qEkjPcwyrN6QNtTpIZbVS+GIV7HMmpTXwI4UgWW0zzJwlA==" spinCount="100000" sheet="1" objects="1" scenarios="1" formatColumns="0" formatRows="0" autoFilter="0"/>
  <autoFilter ref="C124:K230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Králová</dc:creator>
  <cp:keywords/>
  <dc:description/>
  <cp:lastModifiedBy>Simona Králová</cp:lastModifiedBy>
  <dcterms:created xsi:type="dcterms:W3CDTF">2024-01-24T10:34:28Z</dcterms:created>
  <dcterms:modified xsi:type="dcterms:W3CDTF">2024-01-24T10:35:10Z</dcterms:modified>
  <cp:category/>
  <cp:version/>
  <cp:contentType/>
  <cp:contentStatus/>
</cp:coreProperties>
</file>