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6" firstSheet="1" activeTab="1"/>
  </bookViews>
  <sheets>
    <sheet name="Rekapitulace stavby" sheetId="1" state="veryHidden" r:id="rId1"/>
    <sheet name="2023027 - Výměna stávajíc..." sheetId="2" r:id="rId2"/>
  </sheets>
  <definedNames>
    <definedName name="_xlnm._FilterDatabase" localSheetId="1" hidden="1">'2023027 - Výměna stávajíc...'!$C$119:$K$145</definedName>
    <definedName name="_xlnm.Print_Area" localSheetId="1">'2023027 - Výměna stávajíc...'!$C$4:$J$76,'2023027 - Výměna stávajíc...'!$C$82:$J$103,'2023027 - Výměna stávajíc...'!$C$109:$J$145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'2023027 - Výměna stávajíc...'!$119:$119</definedName>
  </definedNames>
  <calcPr calcId="162913"/>
</workbook>
</file>

<file path=xl/sharedStrings.xml><?xml version="1.0" encoding="utf-8"?>
<sst xmlns="http://schemas.openxmlformats.org/spreadsheetml/2006/main" count="535" uniqueCount="196">
  <si>
    <t>Export Komplet</t>
  </si>
  <si>
    <t/>
  </si>
  <si>
    <t>2.0</t>
  </si>
  <si>
    <t>ZAMOK</t>
  </si>
  <si>
    <t>False</t>
  </si>
  <si>
    <t>{27b15216-855d-4e43-9e75-7cc3975d8c7d}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</si>
  <si>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</si>
  <si>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</si>
  <si>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</si>
  <si>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</si>
  <si>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</si>
  <si>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</si>
  <si>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</si>
  <si>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</si>
  <si>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2023027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</si>
  <si>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</si>
  <si>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</si>
  <si>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stávajícího zásobníkového ohřevu TV</t>
  </si>
  <si>
    <t>KSO:</t>
  </si>
  <si>
    <t>CC-CZ:</t>
  </si>
  <si>
    <t>Místo:</t>
  </si>
  <si>
    <t>Bazén Petynka</t>
  </si>
  <si>
    <t>Datum:</t>
  </si>
  <si>
    <t>4. 12. 2023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</si>
  <si>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</si>
  <si>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</si>
  <si>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</si>
  <si>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</si>
  <si>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</si>
  <si>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</si>
  <si>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</si>
  <si>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</si>
  <si>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</si>
  <si>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</si>
  <si>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</si>
  <si>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</si>
  <si>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</si>
  <si>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</si>
  <si>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</si>
  <si>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</si>
  <si>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</si>
  <si>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</si>
  <si>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</si>
  <si>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</si>
  <si>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</si>
  <si>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</si>
  <si>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</si>
  <si>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</si>
  <si>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</si>
  <si>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</si>
  <si>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</si>
  <si>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</si>
  <si>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</si>
  <si>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</si>
  <si>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</si>
  <si>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</si>
  <si>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</si>
  <si>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</si>
  <si>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</si>
  <si>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</si>
  <si>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</si>
  <si>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</si>
  <si>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</si>
  <si>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</si>
  <si>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</si>
  <si>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</si>
  <si>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</si>
  <si>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</si>
  <si>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</si>
  <si>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</si>
  <si>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</si>
  <si>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</si>
  <si>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</si>
  <si>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</si>
  <si>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</si>
  <si>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</si>
  <si>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</si>
  <si>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</si>
  <si>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</si>
  <si>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</si>
  <si>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</si>
  <si>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</si>
  <si>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</si>
  <si>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</si>
  <si>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</si>
  <si>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</si>
  <si>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</si>
  <si>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</si>
  <si>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</si>
  <si>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722 - Zdravotechnika - vnitřní vodovod</t>
  </si>
  <si>
    <t xml:space="preserve">    741 - Elektroinstalace - silnoproud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</si>
  <si>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</si>
  <si>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</si>
  <si>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</si>
  <si>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</si>
  <si>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</si>
  <si>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</si>
  <si>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</si>
  <si>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</si>
  <si>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</si>
  <si>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</si>
  <si>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</si>
  <si>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</si>
  <si>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</si>
  <si>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</si>
  <si>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</si>
  <si>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</si>
  <si>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</si>
  <si>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</si>
  <si>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</si>
  <si>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</si>
  <si>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</si>
  <si>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722</t>
  </si>
  <si>
    <t>Zdravotechnika - vnitřní vodovod</t>
  </si>
  <si>
    <t>K</t>
  </si>
  <si>
    <t>7221101R</t>
  </si>
  <si>
    <t>kompl.</t>
  </si>
  <si>
    <t>16</t>
  </si>
  <si>
    <t>144746173</t>
  </si>
  <si>
    <t>7255308R</t>
  </si>
  <si>
    <t>Demontáž zásobníků TV přes 1200 do 2000 l</t>
  </si>
  <si>
    <t>soubor</t>
  </si>
  <si>
    <t>988604555</t>
  </si>
  <si>
    <t>3</t>
  </si>
  <si>
    <t>7255349R</t>
  </si>
  <si>
    <t>M+D Zásobník stojatý s topným hadem objemu nádrže 750 l - s možností dodatečné montáže el.topných spirál</t>
  </si>
  <si>
    <t>kus</t>
  </si>
  <si>
    <t>1416316420</t>
  </si>
  <si>
    <t>4</t>
  </si>
  <si>
    <t>7255359R</t>
  </si>
  <si>
    <t>M+D Pojistných armatur - ventil 10 bar na přívodu studené vody</t>
  </si>
  <si>
    <t>1424114105</t>
  </si>
  <si>
    <t>5</t>
  </si>
  <si>
    <t>7325115R</t>
  </si>
  <si>
    <t>M+D Termostat TV - na společném výstupním potrubí</t>
  </si>
  <si>
    <t>1069076498</t>
  </si>
  <si>
    <t>6</t>
  </si>
  <si>
    <t>7325117R</t>
  </si>
  <si>
    <t>-1842269040</t>
  </si>
  <si>
    <t>7</t>
  </si>
  <si>
    <t>7342927R</t>
  </si>
  <si>
    <t>1519352415</t>
  </si>
  <si>
    <t>8</t>
  </si>
  <si>
    <t>7344111R</t>
  </si>
  <si>
    <t>-728004456</t>
  </si>
  <si>
    <t>9</t>
  </si>
  <si>
    <t>998722201</t>
  </si>
  <si>
    <t>Přesun hmot procentní pro vnitřní vodovod v objektech v do 6 m</t>
  </si>
  <si>
    <t>%</t>
  </si>
  <si>
    <t>-1028983968</t>
  </si>
  <si>
    <t>10</t>
  </si>
  <si>
    <t>998722292</t>
  </si>
  <si>
    <t>Příplatek k přesunu hmot procentní 722 za zvětšený přesun do 100 m</t>
  </si>
  <si>
    <t>-259434539</t>
  </si>
  <si>
    <t>741</t>
  </si>
  <si>
    <t>Elektroinstalace - silnoproud</t>
  </si>
  <si>
    <t>11</t>
  </si>
  <si>
    <t>741410061</t>
  </si>
  <si>
    <t>M+D pospojování nově instalovaných kovových kcí</t>
  </si>
  <si>
    <t>-610187335</t>
  </si>
  <si>
    <t>12</t>
  </si>
  <si>
    <t>998741201</t>
  </si>
  <si>
    <t>Přesun hmot procentní pro silnoproud v objektech v do 6 m</t>
  </si>
  <si>
    <t>-1022530784</t>
  </si>
  <si>
    <t>13</t>
  </si>
  <si>
    <t>998741292</t>
  </si>
  <si>
    <t>Příplatek k přesunu hmot procentní 741 za zvětšený přesun do 100 m</t>
  </si>
  <si>
    <t>-556268224</t>
  </si>
  <si>
    <t>VRN</t>
  </si>
  <si>
    <t>Vedlejší rozpočtové náklady</t>
  </si>
  <si>
    <t>VRN3</t>
  </si>
  <si>
    <t>Zařízení staveniště</t>
  </si>
  <si>
    <t>14</t>
  </si>
  <si>
    <t>030001000</t>
  </si>
  <si>
    <t>1024</t>
  </si>
  <si>
    <t>700769016</t>
  </si>
  <si>
    <t>VRN4</t>
  </si>
  <si>
    <t>Inženýrská činnost</t>
  </si>
  <si>
    <t>044002000</t>
  </si>
  <si>
    <t>Revize</t>
  </si>
  <si>
    <t>-60145506</t>
  </si>
  <si>
    <t>VRN7</t>
  </si>
  <si>
    <t>Provozní vlivy</t>
  </si>
  <si>
    <t>070001000</t>
  </si>
  <si>
    <t>-498393324</t>
  </si>
  <si>
    <t>VRN9</t>
  </si>
  <si>
    <t>Ostatní náklady</t>
  </si>
  <si>
    <t>17</t>
  </si>
  <si>
    <t>090001000</t>
  </si>
  <si>
    <t>Ostatní náklady - stavební pomocné práce</t>
  </si>
  <si>
    <t>117175935</t>
  </si>
  <si>
    <t>Bazén Petynka, Praha 6 - Střešovice</t>
  </si>
  <si>
    <t>Napojení potrubí na stávající vodorovné potrubí ze samostatné větve rozdělovače a sběrače</t>
  </si>
  <si>
    <t>M+D Regulátor čidlo teploty - umístěn 2/3 jímky</t>
  </si>
  <si>
    <t>M+D Kohout kulový DN 50 pro odkalení</t>
  </si>
  <si>
    <t xml:space="preserve">M+D Teploměr technický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</si>
</sst>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7" fontId="20" fillId="0" borderId="22" xfId="0" applyNumberFormat="1" applyFont="1" applyFill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" customHeight="1"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4" t="s">
        <v>6</v>
      </c>
      <c r="BT2" s="14" t="s">
        <v>7</v>
      </c>
    </row>
    <row r="3" spans="2:72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05" t="s">
        <v>14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19"/>
      <c r="AL5" s="19"/>
      <c r="AM5" s="19"/>
      <c r="AN5" s="19"/>
      <c r="AO5" s="19"/>
      <c r="AP5" s="19"/>
      <c r="AQ5" s="19"/>
      <c r="AR5" s="17"/>
      <c r="BE5" s="202" t="s">
        <v>15</v>
      </c>
      <c r="BS5" s="14" t="s">
        <v>6</v>
      </c>
    </row>
    <row r="6" spans="2:71" s="1" customFormat="1" ht="36.9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07" t="s">
        <v>17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19"/>
      <c r="AL6" s="19"/>
      <c r="AM6" s="19"/>
      <c r="AN6" s="19"/>
      <c r="AO6" s="19"/>
      <c r="AP6" s="19"/>
      <c r="AQ6" s="19"/>
      <c r="AR6" s="17"/>
      <c r="BE6" s="203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03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03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03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03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03"/>
      <c r="BS11" s="14" t="s">
        <v>6</v>
      </c>
    </row>
    <row r="12" spans="2:71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03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03"/>
      <c r="BS13" s="14" t="s">
        <v>6</v>
      </c>
    </row>
    <row r="14" spans="2:71" ht="13.2">
      <c r="B14" s="18"/>
      <c r="C14" s="19"/>
      <c r="D14" s="19"/>
      <c r="E14" s="208" t="s">
        <v>29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03"/>
      <c r="BS14" s="14" t="s">
        <v>6</v>
      </c>
    </row>
    <row r="15" spans="2:71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03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03"/>
      <c r="BS16" s="14" t="s">
        <v>4</v>
      </c>
    </row>
    <row r="17" spans="2:71" s="1" customFormat="1" ht="18.45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03"/>
      <c r="BS17" s="14" t="s">
        <v>4</v>
      </c>
    </row>
    <row r="18" spans="2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03"/>
      <c r="BS18" s="14" t="s">
        <v>6</v>
      </c>
    </row>
    <row r="19" spans="2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03"/>
      <c r="BS19" s="14" t="s">
        <v>6</v>
      </c>
    </row>
    <row r="20" spans="2:71" s="1" customFormat="1" ht="18.45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03"/>
      <c r="BS20" s="14" t="s">
        <v>32</v>
      </c>
    </row>
    <row r="21" spans="2:57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03"/>
    </row>
    <row r="22" spans="2:57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03"/>
    </row>
    <row r="23" spans="2:57" s="1" customFormat="1" ht="16.5" customHeight="1">
      <c r="B23" s="18"/>
      <c r="C23" s="19"/>
      <c r="D23" s="19"/>
      <c r="E23" s="210" t="s">
        <v>1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19"/>
      <c r="AP23" s="19"/>
      <c r="AQ23" s="19"/>
      <c r="AR23" s="17"/>
      <c r="BE23" s="203"/>
    </row>
    <row r="24" spans="2:57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03"/>
    </row>
    <row r="25" spans="2:57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03"/>
    </row>
    <row r="26" spans="1:57" s="2" customFormat="1" ht="25.95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1">
        <f>ROUND(AG94,2)</f>
        <v>0</v>
      </c>
      <c r="AL26" s="212"/>
      <c r="AM26" s="212"/>
      <c r="AN26" s="212"/>
      <c r="AO26" s="212"/>
      <c r="AP26" s="33"/>
      <c r="AQ26" s="33"/>
      <c r="AR26" s="36"/>
      <c r="BE26" s="203"/>
    </row>
    <row r="27" spans="1:57" s="2" customFormat="1" ht="6.9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03"/>
    </row>
    <row r="28" spans="1:57" s="2" customFormat="1" ht="13.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13" t="s">
        <v>35</v>
      </c>
      <c r="M28" s="213"/>
      <c r="N28" s="213"/>
      <c r="O28" s="213"/>
      <c r="P28" s="213"/>
      <c r="Q28" s="33"/>
      <c r="R28" s="33"/>
      <c r="S28" s="33"/>
      <c r="T28" s="33"/>
      <c r="U28" s="33"/>
      <c r="V28" s="33"/>
      <c r="W28" s="213" t="s">
        <v>36</v>
      </c>
      <c r="X28" s="213"/>
      <c r="Y28" s="213"/>
      <c r="Z28" s="213"/>
      <c r="AA28" s="213"/>
      <c r="AB28" s="213"/>
      <c r="AC28" s="213"/>
      <c r="AD28" s="213"/>
      <c r="AE28" s="213"/>
      <c r="AF28" s="33"/>
      <c r="AG28" s="33"/>
      <c r="AH28" s="33"/>
      <c r="AI28" s="33"/>
      <c r="AJ28" s="33"/>
      <c r="AK28" s="213" t="s">
        <v>37</v>
      </c>
      <c r="AL28" s="213"/>
      <c r="AM28" s="213"/>
      <c r="AN28" s="213"/>
      <c r="AO28" s="213"/>
      <c r="AP28" s="33"/>
      <c r="AQ28" s="33"/>
      <c r="AR28" s="36"/>
      <c r="BE28" s="203"/>
    </row>
    <row r="29" spans="2:57" s="3" customFormat="1" ht="14.4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01">
        <v>0.21</v>
      </c>
      <c r="M29" s="200"/>
      <c r="N29" s="200"/>
      <c r="O29" s="200"/>
      <c r="P29" s="200"/>
      <c r="Q29" s="38"/>
      <c r="R29" s="38"/>
      <c r="S29" s="38"/>
      <c r="T29" s="38"/>
      <c r="U29" s="38"/>
      <c r="V29" s="38"/>
      <c r="W29" s="199">
        <f>ROUND(AZ94,2)</f>
        <v>0</v>
      </c>
      <c r="X29" s="200"/>
      <c r="Y29" s="200"/>
      <c r="Z29" s="200"/>
      <c r="AA29" s="200"/>
      <c r="AB29" s="200"/>
      <c r="AC29" s="200"/>
      <c r="AD29" s="200"/>
      <c r="AE29" s="200"/>
      <c r="AF29" s="38"/>
      <c r="AG29" s="38"/>
      <c r="AH29" s="38"/>
      <c r="AI29" s="38"/>
      <c r="AJ29" s="38"/>
      <c r="AK29" s="199">
        <f>ROUND(AV94,2)</f>
        <v>0</v>
      </c>
      <c r="AL29" s="200"/>
      <c r="AM29" s="200"/>
      <c r="AN29" s="200"/>
      <c r="AO29" s="200"/>
      <c r="AP29" s="38"/>
      <c r="AQ29" s="38"/>
      <c r="AR29" s="39"/>
      <c r="BE29" s="204"/>
    </row>
    <row r="30" spans="2:57" s="3" customFormat="1" ht="14.4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01">
        <v>0.15</v>
      </c>
      <c r="M30" s="200"/>
      <c r="N30" s="200"/>
      <c r="O30" s="200"/>
      <c r="P30" s="200"/>
      <c r="Q30" s="38"/>
      <c r="R30" s="38"/>
      <c r="S30" s="38"/>
      <c r="T30" s="38"/>
      <c r="U30" s="38"/>
      <c r="V30" s="38"/>
      <c r="W30" s="199">
        <f>ROUND(BA94,2)</f>
        <v>0</v>
      </c>
      <c r="X30" s="200"/>
      <c r="Y30" s="200"/>
      <c r="Z30" s="200"/>
      <c r="AA30" s="200"/>
      <c r="AB30" s="200"/>
      <c r="AC30" s="200"/>
      <c r="AD30" s="200"/>
      <c r="AE30" s="200"/>
      <c r="AF30" s="38"/>
      <c r="AG30" s="38"/>
      <c r="AH30" s="38"/>
      <c r="AI30" s="38"/>
      <c r="AJ30" s="38"/>
      <c r="AK30" s="199">
        <f>ROUND(AW94,2)</f>
        <v>0</v>
      </c>
      <c r="AL30" s="200"/>
      <c r="AM30" s="200"/>
      <c r="AN30" s="200"/>
      <c r="AO30" s="200"/>
      <c r="AP30" s="38"/>
      <c r="AQ30" s="38"/>
      <c r="AR30" s="39"/>
      <c r="BE30" s="204"/>
    </row>
    <row r="31" spans="2:57" s="3" customFormat="1" ht="14.4" customHeight="1" hidden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01">
        <v>0.21</v>
      </c>
      <c r="M31" s="200"/>
      <c r="N31" s="200"/>
      <c r="O31" s="200"/>
      <c r="P31" s="200"/>
      <c r="Q31" s="38"/>
      <c r="R31" s="38"/>
      <c r="S31" s="38"/>
      <c r="T31" s="38"/>
      <c r="U31" s="38"/>
      <c r="V31" s="38"/>
      <c r="W31" s="199">
        <f>ROUND(BB94,2)</f>
        <v>0</v>
      </c>
      <c r="X31" s="200"/>
      <c r="Y31" s="200"/>
      <c r="Z31" s="200"/>
      <c r="AA31" s="200"/>
      <c r="AB31" s="200"/>
      <c r="AC31" s="200"/>
      <c r="AD31" s="200"/>
      <c r="AE31" s="200"/>
      <c r="AF31" s="38"/>
      <c r="AG31" s="38"/>
      <c r="AH31" s="38"/>
      <c r="AI31" s="38"/>
      <c r="AJ31" s="38"/>
      <c r="AK31" s="199">
        <v>0</v>
      </c>
      <c r="AL31" s="200"/>
      <c r="AM31" s="200"/>
      <c r="AN31" s="200"/>
      <c r="AO31" s="200"/>
      <c r="AP31" s="38"/>
      <c r="AQ31" s="38"/>
      <c r="AR31" s="39"/>
      <c r="BE31" s="204"/>
    </row>
    <row r="32" spans="2:57" s="3" customFormat="1" ht="14.4" customHeight="1" hidden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01">
        <v>0.15</v>
      </c>
      <c r="M32" s="200"/>
      <c r="N32" s="200"/>
      <c r="O32" s="200"/>
      <c r="P32" s="200"/>
      <c r="Q32" s="38"/>
      <c r="R32" s="38"/>
      <c r="S32" s="38"/>
      <c r="T32" s="38"/>
      <c r="U32" s="38"/>
      <c r="V32" s="38"/>
      <c r="W32" s="199">
        <f>ROUND(BC94,2)</f>
        <v>0</v>
      </c>
      <c r="X32" s="200"/>
      <c r="Y32" s="200"/>
      <c r="Z32" s="200"/>
      <c r="AA32" s="200"/>
      <c r="AB32" s="200"/>
      <c r="AC32" s="200"/>
      <c r="AD32" s="200"/>
      <c r="AE32" s="200"/>
      <c r="AF32" s="38"/>
      <c r="AG32" s="38"/>
      <c r="AH32" s="38"/>
      <c r="AI32" s="38"/>
      <c r="AJ32" s="38"/>
      <c r="AK32" s="199">
        <v>0</v>
      </c>
      <c r="AL32" s="200"/>
      <c r="AM32" s="200"/>
      <c r="AN32" s="200"/>
      <c r="AO32" s="200"/>
      <c r="AP32" s="38"/>
      <c r="AQ32" s="38"/>
      <c r="AR32" s="39"/>
      <c r="BE32" s="204"/>
    </row>
    <row r="33" spans="2:57" s="3" customFormat="1" ht="14.4" customHeight="1" hidden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01">
        <v>0</v>
      </c>
      <c r="M33" s="200"/>
      <c r="N33" s="200"/>
      <c r="O33" s="200"/>
      <c r="P33" s="200"/>
      <c r="Q33" s="38"/>
      <c r="R33" s="38"/>
      <c r="S33" s="38"/>
      <c r="T33" s="38"/>
      <c r="U33" s="38"/>
      <c r="V33" s="38"/>
      <c r="W33" s="199">
        <f>ROUND(BD94,2)</f>
        <v>0</v>
      </c>
      <c r="X33" s="200"/>
      <c r="Y33" s="200"/>
      <c r="Z33" s="200"/>
      <c r="AA33" s="200"/>
      <c r="AB33" s="200"/>
      <c r="AC33" s="200"/>
      <c r="AD33" s="200"/>
      <c r="AE33" s="200"/>
      <c r="AF33" s="38"/>
      <c r="AG33" s="38"/>
      <c r="AH33" s="38"/>
      <c r="AI33" s="38"/>
      <c r="AJ33" s="38"/>
      <c r="AK33" s="199">
        <v>0</v>
      </c>
      <c r="AL33" s="200"/>
      <c r="AM33" s="200"/>
      <c r="AN33" s="200"/>
      <c r="AO33" s="200"/>
      <c r="AP33" s="38"/>
      <c r="AQ33" s="38"/>
      <c r="AR33" s="39"/>
      <c r="BE33" s="204"/>
    </row>
    <row r="34" spans="1:57" s="2" customFormat="1" ht="6.9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03"/>
    </row>
    <row r="35" spans="1:57" s="2" customFormat="1" ht="25.95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36" t="s">
        <v>46</v>
      </c>
      <c r="Y35" s="237"/>
      <c r="Z35" s="237"/>
      <c r="AA35" s="237"/>
      <c r="AB35" s="237"/>
      <c r="AC35" s="42"/>
      <c r="AD35" s="42"/>
      <c r="AE35" s="42"/>
      <c r="AF35" s="42"/>
      <c r="AG35" s="42"/>
      <c r="AH35" s="42"/>
      <c r="AI35" s="42"/>
      <c r="AJ35" s="42"/>
      <c r="AK35" s="238">
        <f>SUM(AK26:AK33)</f>
        <v>0</v>
      </c>
      <c r="AL35" s="237"/>
      <c r="AM35" s="237"/>
      <c r="AN35" s="237"/>
      <c r="AO35" s="239"/>
      <c r="AP35" s="40"/>
      <c r="AQ35" s="40"/>
      <c r="AR35" s="36"/>
      <c r="BE35" s="31"/>
    </row>
    <row r="36" spans="1:57" s="2" customFormat="1" ht="6.9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 ht="1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2023027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5" t="str">
        <f>K6</f>
        <v>Výměna stávajícího zásobníkového ohřevu TV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60"/>
      <c r="AL85" s="60"/>
      <c r="AM85" s="60"/>
      <c r="AN85" s="60"/>
      <c r="AO85" s="60"/>
      <c r="AP85" s="60"/>
      <c r="AQ85" s="60"/>
      <c r="AR85" s="61"/>
    </row>
    <row r="86" spans="1:57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Bazén Petynka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27" t="str">
        <f>IF(AN8="","",AN8)</f>
        <v>4. 12. 2023</v>
      </c>
      <c r="AN87" s="227"/>
      <c r="AO87" s="33"/>
      <c r="AP87" s="33"/>
      <c r="AQ87" s="33"/>
      <c r="AR87" s="36"/>
      <c r="BE87" s="31"/>
    </row>
    <row r="88" spans="1:57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15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28" t="str">
        <f>IF(E17="","",E17)</f>
        <v xml:space="preserve"> </v>
      </c>
      <c r="AN89" s="229"/>
      <c r="AO89" s="229"/>
      <c r="AP89" s="229"/>
      <c r="AQ89" s="33"/>
      <c r="AR89" s="36"/>
      <c r="AS89" s="230" t="s">
        <v>54</v>
      </c>
      <c r="AT89" s="231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15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28" t="str">
        <f>IF(E20="","",E20)</f>
        <v xml:space="preserve"> </v>
      </c>
      <c r="AN90" s="229"/>
      <c r="AO90" s="229"/>
      <c r="AP90" s="229"/>
      <c r="AQ90" s="33"/>
      <c r="AR90" s="36"/>
      <c r="AS90" s="232"/>
      <c r="AT90" s="233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4"/>
      <c r="AT91" s="235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20" t="s">
        <v>55</v>
      </c>
      <c r="D92" s="221"/>
      <c r="E92" s="221"/>
      <c r="F92" s="221"/>
      <c r="G92" s="221"/>
      <c r="H92" s="70"/>
      <c r="I92" s="222" t="s">
        <v>56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3" t="s">
        <v>57</v>
      </c>
      <c r="AH92" s="221"/>
      <c r="AI92" s="221"/>
      <c r="AJ92" s="221"/>
      <c r="AK92" s="221"/>
      <c r="AL92" s="221"/>
      <c r="AM92" s="221"/>
      <c r="AN92" s="222" t="s">
        <v>58</v>
      </c>
      <c r="AO92" s="221"/>
      <c r="AP92" s="224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57" s="2" customFormat="1" ht="10.9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17">
        <f>ROUND(AG95,2)</f>
        <v>0</v>
      </c>
      <c r="AH94" s="217"/>
      <c r="AI94" s="217"/>
      <c r="AJ94" s="217"/>
      <c r="AK94" s="217"/>
      <c r="AL94" s="217"/>
      <c r="AM94" s="217"/>
      <c r="AN94" s="218">
        <f>SUM(AG94,AT94)</f>
        <v>0</v>
      </c>
      <c r="AO94" s="218"/>
      <c r="AP94" s="218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73</v>
      </c>
      <c r="BT94" s="88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0" s="7" customFormat="1" ht="24.75" customHeight="1">
      <c r="A95" s="89" t="s">
        <v>77</v>
      </c>
      <c r="B95" s="90"/>
      <c r="C95" s="91"/>
      <c r="D95" s="216" t="s">
        <v>14</v>
      </c>
      <c r="E95" s="216"/>
      <c r="F95" s="216"/>
      <c r="G95" s="216"/>
      <c r="H95" s="216"/>
      <c r="I95" s="92"/>
      <c r="J95" s="216" t="s">
        <v>17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4">
        <f>'2023027 - Výměna stávajíc...'!J28</f>
        <v>0</v>
      </c>
      <c r="AH95" s="215"/>
      <c r="AI95" s="215"/>
      <c r="AJ95" s="215"/>
      <c r="AK95" s="215"/>
      <c r="AL95" s="215"/>
      <c r="AM95" s="215"/>
      <c r="AN95" s="214">
        <f>SUM(AG95,AT95)</f>
        <v>0</v>
      </c>
      <c r="AO95" s="215"/>
      <c r="AP95" s="215"/>
      <c r="AQ95" s="93" t="s">
        <v>78</v>
      </c>
      <c r="AR95" s="94"/>
      <c r="AS95" s="95">
        <v>0</v>
      </c>
      <c r="AT95" s="96">
        <f>ROUND(SUM(AV95:AW95),2)</f>
        <v>0</v>
      </c>
      <c r="AU95" s="97">
        <f>'2023027 - Výměna stávajíc...'!P120</f>
        <v>0</v>
      </c>
      <c r="AV95" s="96">
        <f>'2023027 - Výměna stávajíc...'!J31</f>
        <v>0</v>
      </c>
      <c r="AW95" s="96">
        <f>'2023027 - Výměna stávajíc...'!J32</f>
        <v>0</v>
      </c>
      <c r="AX95" s="96">
        <f>'2023027 - Výměna stávajíc...'!J33</f>
        <v>0</v>
      </c>
      <c r="AY95" s="96">
        <f>'2023027 - Výměna stávajíc...'!J34</f>
        <v>0</v>
      </c>
      <c r="AZ95" s="96">
        <f>'2023027 - Výměna stávajíc...'!F31</f>
        <v>0</v>
      </c>
      <c r="BA95" s="96">
        <f>'2023027 - Výměna stávajíc...'!F32</f>
        <v>0</v>
      </c>
      <c r="BB95" s="96">
        <f>'2023027 - Výměna stávajíc...'!F33</f>
        <v>0</v>
      </c>
      <c r="BC95" s="96">
        <f>'2023027 - Výměna stávajíc...'!F34</f>
        <v>0</v>
      </c>
      <c r="BD95" s="98">
        <f>'2023027 - Výměna stávajíc...'!F35</f>
        <v>0</v>
      </c>
      <c r="BT95" s="99" t="s">
        <v>79</v>
      </c>
      <c r="BU95" s="99" t="s">
        <v>80</v>
      </c>
      <c r="BV95" s="99" t="s">
        <v>75</v>
      </c>
      <c r="BW95" s="99" t="s">
        <v>5</v>
      </c>
      <c r="BX95" s="99" t="s">
        <v>76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Cc9fPnHyDQloEkob2ZDkKeer+5r1+LK+Zn+5MKQKw/rfLMX+SJFIP+uOnfWuW30M0i9ZWjjrdAKgukzJjUbg8A==" saltValue="3nW/37Yer3AcDHbvB/0LMFCFur52RJVEsOmQEWm5VEAnvppfuf0CJnBKC98f3B8GOThvk8jM9SEFgs8/CN3IP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2023027 - Výměna stávají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tabSelected="1" workbookViewId="0" topLeftCell="A14">
      <selection activeCell="F134" sqref="F13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4" t="s">
        <v>5</v>
      </c>
    </row>
    <row r="3" spans="2:46" s="1" customFormat="1" ht="6.9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81</v>
      </c>
    </row>
    <row r="4" spans="2:46" s="1" customFormat="1" ht="24.9" customHeight="1">
      <c r="B4" s="17"/>
      <c r="D4" s="102" t="s">
        <v>82</v>
      </c>
      <c r="L4" s="17"/>
      <c r="M4" s="103" t="s">
        <v>10</v>
      </c>
      <c r="AT4" s="14" t="s">
        <v>4</v>
      </c>
    </row>
    <row r="5" spans="2:12" s="1" customFormat="1" ht="6.9" customHeight="1">
      <c r="B5" s="17"/>
      <c r="L5" s="17"/>
    </row>
    <row r="6" spans="1:31" s="2" customFormat="1" ht="12" customHeight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41" t="s">
        <v>17</v>
      </c>
      <c r="F7" s="242"/>
      <c r="G7" s="242"/>
      <c r="H7" s="242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2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4" t="s">
        <v>20</v>
      </c>
      <c r="E10" s="31"/>
      <c r="F10" s="105" t="s">
        <v>191</v>
      </c>
      <c r="G10" s="31"/>
      <c r="H10" s="31"/>
      <c r="I10" s="104" t="s">
        <v>22</v>
      </c>
      <c r="J10" s="106" t="str">
        <f>'Rekapitulace stavby'!AN8</f>
        <v>4. 12. 2023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5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4" t="s">
        <v>24</v>
      </c>
      <c r="E12" s="31"/>
      <c r="F12" s="31"/>
      <c r="G12" s="31"/>
      <c r="H12" s="31"/>
      <c r="I12" s="104" t="s">
        <v>25</v>
      </c>
      <c r="J12" s="105" t="str">
        <f>IF('Rekapitulace stavby'!AN10="","",'Rekapitulace stavby'!AN10)</f>
        <v/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5" t="str">
        <f>IF('Rekapitulace stavby'!E11="","",'Rekapitulace stavby'!E11)</f>
        <v xml:space="preserve"> </v>
      </c>
      <c r="F13" s="31"/>
      <c r="G13" s="31"/>
      <c r="H13" s="31"/>
      <c r="I13" s="104" t="s">
        <v>27</v>
      </c>
      <c r="J13" s="105" t="str">
        <f>IF('Rekapitulace stavby'!AN11="","",'Rekapitulace stavby'!AN11)</f>
        <v/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4" t="s">
        <v>28</v>
      </c>
      <c r="E15" s="31"/>
      <c r="F15" s="31"/>
      <c r="G15" s="31"/>
      <c r="H15" s="31"/>
      <c r="I15" s="104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43" t="str">
        <f>'Rekapitulace stavby'!E14</f>
        <v>Vyplň údaj</v>
      </c>
      <c r="F16" s="244"/>
      <c r="G16" s="244"/>
      <c r="H16" s="244"/>
      <c r="I16" s="104" t="s">
        <v>27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30</v>
      </c>
      <c r="E18" s="31"/>
      <c r="F18" s="31"/>
      <c r="G18" s="31"/>
      <c r="H18" s="31"/>
      <c r="I18" s="104" t="s">
        <v>25</v>
      </c>
      <c r="J18" s="105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tr">
        <f>IF('Rekapitulace stavby'!E17="","",'Rekapitulace stavby'!E17)</f>
        <v xml:space="preserve"> </v>
      </c>
      <c r="F19" s="31"/>
      <c r="G19" s="31"/>
      <c r="H19" s="31"/>
      <c r="I19" s="104" t="s">
        <v>27</v>
      </c>
      <c r="J19" s="105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31</v>
      </c>
      <c r="E21" s="31"/>
      <c r="F21" s="31"/>
      <c r="G21" s="31"/>
      <c r="H21" s="31"/>
      <c r="I21" s="104" t="s">
        <v>25</v>
      </c>
      <c r="J21" s="105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tr">
        <f>IF('Rekapitulace stavby'!E20="","",'Rekapitulace stavby'!E20)</f>
        <v xml:space="preserve"> </v>
      </c>
      <c r="F22" s="31"/>
      <c r="G22" s="31"/>
      <c r="H22" s="31"/>
      <c r="I22" s="104" t="s">
        <v>27</v>
      </c>
      <c r="J22" s="105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33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45" t="s">
        <v>1</v>
      </c>
      <c r="F25" s="245"/>
      <c r="G25" s="245"/>
      <c r="H25" s="245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1" t="s">
        <v>34</v>
      </c>
      <c r="E28" s="31"/>
      <c r="F28" s="31"/>
      <c r="G28" s="31"/>
      <c r="H28" s="31"/>
      <c r="I28" s="31"/>
      <c r="J28" s="112">
        <f>ROUND(J120,2)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" customHeight="1">
      <c r="A30" s="31"/>
      <c r="B30" s="36"/>
      <c r="C30" s="31"/>
      <c r="D30" s="31"/>
      <c r="E30" s="31"/>
      <c r="F30" s="113" t="s">
        <v>36</v>
      </c>
      <c r="G30" s="31"/>
      <c r="H30" s="31"/>
      <c r="I30" s="113" t="s">
        <v>35</v>
      </c>
      <c r="J30" s="113" t="s">
        <v>37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" customHeight="1">
      <c r="A31" s="31"/>
      <c r="B31" s="36"/>
      <c r="C31" s="31"/>
      <c r="D31" s="114" t="s">
        <v>38</v>
      </c>
      <c r="E31" s="104" t="s">
        <v>39</v>
      </c>
      <c r="F31" s="115">
        <f>ROUND((SUM(BE120:BE145)),2)</f>
        <v>0</v>
      </c>
      <c r="G31" s="31"/>
      <c r="H31" s="31"/>
      <c r="I31" s="116">
        <v>0.21</v>
      </c>
      <c r="J31" s="115">
        <f>ROUND(((SUM(BE120:BE145))*I31),2)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104" t="s">
        <v>40</v>
      </c>
      <c r="F32" s="115">
        <f>ROUND((SUM(BF120:BF145)),2)</f>
        <v>0</v>
      </c>
      <c r="G32" s="31"/>
      <c r="H32" s="31"/>
      <c r="I32" s="116">
        <v>0.15</v>
      </c>
      <c r="J32" s="115">
        <f>ROUND(((SUM(BF120:BF145))*I32),2)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 hidden="1">
      <c r="A33" s="31"/>
      <c r="B33" s="36"/>
      <c r="C33" s="31"/>
      <c r="D33" s="31"/>
      <c r="E33" s="104" t="s">
        <v>41</v>
      </c>
      <c r="F33" s="115">
        <f>ROUND((SUM(BG120:BG145)),2)</f>
        <v>0</v>
      </c>
      <c r="G33" s="31"/>
      <c r="H33" s="31"/>
      <c r="I33" s="116">
        <v>0.21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6"/>
      <c r="C34" s="31"/>
      <c r="D34" s="31"/>
      <c r="E34" s="104" t="s">
        <v>42</v>
      </c>
      <c r="F34" s="115">
        <f>ROUND((SUM(BH120:BH145)),2)</f>
        <v>0</v>
      </c>
      <c r="G34" s="31"/>
      <c r="H34" s="31"/>
      <c r="I34" s="116">
        <v>0.15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04" t="s">
        <v>43</v>
      </c>
      <c r="F35" s="115">
        <f>ROUND((SUM(BI120:BI145)),2)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17"/>
      <c r="D37" s="118" t="s">
        <v>44</v>
      </c>
      <c r="E37" s="119"/>
      <c r="F37" s="119"/>
      <c r="G37" s="120" t="s">
        <v>45</v>
      </c>
      <c r="H37" s="121" t="s">
        <v>46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8"/>
      <c r="D50" s="124" t="s">
        <v>47</v>
      </c>
      <c r="E50" s="125"/>
      <c r="F50" s="125"/>
      <c r="G50" s="124" t="s">
        <v>48</v>
      </c>
      <c r="H50" s="125"/>
      <c r="I50" s="125"/>
      <c r="J50" s="125"/>
      <c r="K50" s="125"/>
      <c r="L50" s="4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3.2">
      <c r="A61" s="31"/>
      <c r="B61" s="36"/>
      <c r="C61" s="31"/>
      <c r="D61" s="126" t="s">
        <v>49</v>
      </c>
      <c r="E61" s="127"/>
      <c r="F61" s="128" t="s">
        <v>50</v>
      </c>
      <c r="G61" s="126" t="s">
        <v>49</v>
      </c>
      <c r="H61" s="127"/>
      <c r="I61" s="127"/>
      <c r="J61" s="129" t="s">
        <v>50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3.2">
      <c r="A65" s="31"/>
      <c r="B65" s="36"/>
      <c r="C65" s="31"/>
      <c r="D65" s="124" t="s">
        <v>51</v>
      </c>
      <c r="E65" s="130"/>
      <c r="F65" s="130"/>
      <c r="G65" s="124" t="s">
        <v>52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3.2">
      <c r="A76" s="31"/>
      <c r="B76" s="36"/>
      <c r="C76" s="31"/>
      <c r="D76" s="126" t="s">
        <v>49</v>
      </c>
      <c r="E76" s="127"/>
      <c r="F76" s="128" t="s">
        <v>50</v>
      </c>
      <c r="G76" s="126" t="s">
        <v>49</v>
      </c>
      <c r="H76" s="127"/>
      <c r="I76" s="127"/>
      <c r="J76" s="129" t="s">
        <v>50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>
      <c r="A82" s="31"/>
      <c r="B82" s="32"/>
      <c r="C82" s="20" t="s">
        <v>83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25" t="str">
        <f>E7</f>
        <v>Výměna stávajícího zásobníkového ohřevu TV</v>
      </c>
      <c r="F85" s="240"/>
      <c r="G85" s="240"/>
      <c r="H85" s="24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>Bazén Petynka, Praha 6 - Střešovice</v>
      </c>
      <c r="G87" s="33"/>
      <c r="H87" s="33"/>
      <c r="I87" s="26" t="s">
        <v>22</v>
      </c>
      <c r="J87" s="63" t="str">
        <f>IF(J10="","",J10)</f>
        <v>4. 12. 2023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15" customHeight="1">
      <c r="A89" s="31"/>
      <c r="B89" s="32"/>
      <c r="C89" s="26" t="s">
        <v>24</v>
      </c>
      <c r="D89" s="33"/>
      <c r="E89" s="33"/>
      <c r="F89" s="24" t="str">
        <f>E13</f>
        <v xml:space="preserve"> </v>
      </c>
      <c r="G89" s="33"/>
      <c r="H89" s="33"/>
      <c r="I89" s="26" t="s">
        <v>30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15" customHeight="1">
      <c r="A90" s="31"/>
      <c r="B90" s="32"/>
      <c r="C90" s="26" t="s">
        <v>28</v>
      </c>
      <c r="D90" s="33"/>
      <c r="E90" s="33"/>
      <c r="F90" s="24" t="str">
        <f>IF(E16="","",E16)</f>
        <v>Vyplň údaj</v>
      </c>
      <c r="G90" s="33"/>
      <c r="H90" s="33"/>
      <c r="I90" s="26" t="s">
        <v>31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5" t="s">
        <v>84</v>
      </c>
      <c r="D92" s="136"/>
      <c r="E92" s="136"/>
      <c r="F92" s="136"/>
      <c r="G92" s="136"/>
      <c r="H92" s="136"/>
      <c r="I92" s="136"/>
      <c r="J92" s="137" t="s">
        <v>85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5" customHeight="1">
      <c r="A94" s="31"/>
      <c r="B94" s="32"/>
      <c r="C94" s="138" t="s">
        <v>86</v>
      </c>
      <c r="D94" s="33"/>
      <c r="E94" s="33"/>
      <c r="F94" s="33"/>
      <c r="G94" s="33"/>
      <c r="H94" s="33"/>
      <c r="I94" s="33"/>
      <c r="J94" s="81">
        <f>J120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87</v>
      </c>
    </row>
    <row r="95" spans="2:12" s="9" customFormat="1" ht="24.9" customHeight="1">
      <c r="B95" s="139"/>
      <c r="C95" s="140"/>
      <c r="D95" s="141" t="s">
        <v>88</v>
      </c>
      <c r="E95" s="142"/>
      <c r="F95" s="142"/>
      <c r="G95" s="142"/>
      <c r="H95" s="142"/>
      <c r="I95" s="142"/>
      <c r="J95" s="143">
        <f>J121</f>
        <v>0</v>
      </c>
      <c r="K95" s="140"/>
      <c r="L95" s="144"/>
    </row>
    <row r="96" spans="2:12" s="10" customFormat="1" ht="19.95" customHeight="1">
      <c r="B96" s="145"/>
      <c r="C96" s="146"/>
      <c r="D96" s="147" t="s">
        <v>89</v>
      </c>
      <c r="E96" s="148"/>
      <c r="F96" s="148"/>
      <c r="G96" s="148"/>
      <c r="H96" s="148"/>
      <c r="I96" s="148"/>
      <c r="J96" s="149">
        <f>J122</f>
        <v>0</v>
      </c>
      <c r="K96" s="146"/>
      <c r="L96" s="150"/>
    </row>
    <row r="97" spans="2:12" s="10" customFormat="1" ht="19.95" customHeight="1">
      <c r="B97" s="145"/>
      <c r="C97" s="146"/>
      <c r="D97" s="147" t="s">
        <v>90</v>
      </c>
      <c r="E97" s="148"/>
      <c r="F97" s="148"/>
      <c r="G97" s="148"/>
      <c r="H97" s="148"/>
      <c r="I97" s="148"/>
      <c r="J97" s="149">
        <f>J133</f>
        <v>0</v>
      </c>
      <c r="K97" s="146"/>
      <c r="L97" s="150"/>
    </row>
    <row r="98" spans="2:12" s="9" customFormat="1" ht="24.9" customHeight="1">
      <c r="B98" s="139"/>
      <c r="C98" s="140"/>
      <c r="D98" s="141" t="s">
        <v>91</v>
      </c>
      <c r="E98" s="142"/>
      <c r="F98" s="142"/>
      <c r="G98" s="142"/>
      <c r="H98" s="142"/>
      <c r="I98" s="142"/>
      <c r="J98" s="143">
        <f>J137</f>
        <v>0</v>
      </c>
      <c r="K98" s="140"/>
      <c r="L98" s="144"/>
    </row>
    <row r="99" spans="2:12" s="10" customFormat="1" ht="19.95" customHeight="1">
      <c r="B99" s="145"/>
      <c r="C99" s="146"/>
      <c r="D99" s="147" t="s">
        <v>92</v>
      </c>
      <c r="E99" s="148"/>
      <c r="F99" s="148"/>
      <c r="G99" s="148"/>
      <c r="H99" s="148"/>
      <c r="I99" s="148"/>
      <c r="J99" s="149">
        <f>J138</f>
        <v>0</v>
      </c>
      <c r="K99" s="146"/>
      <c r="L99" s="150"/>
    </row>
    <row r="100" spans="2:12" s="10" customFormat="1" ht="19.95" customHeight="1">
      <c r="B100" s="145"/>
      <c r="C100" s="146"/>
      <c r="D100" s="147" t="s">
        <v>93</v>
      </c>
      <c r="E100" s="148"/>
      <c r="F100" s="148"/>
      <c r="G100" s="148"/>
      <c r="H100" s="148"/>
      <c r="I100" s="148"/>
      <c r="J100" s="149">
        <f>J140</f>
        <v>0</v>
      </c>
      <c r="K100" s="146"/>
      <c r="L100" s="150"/>
    </row>
    <row r="101" spans="2:12" s="10" customFormat="1" ht="19.95" customHeight="1">
      <c r="B101" s="145"/>
      <c r="C101" s="146"/>
      <c r="D101" s="147" t="s">
        <v>94</v>
      </c>
      <c r="E101" s="148"/>
      <c r="F101" s="148"/>
      <c r="G101" s="148"/>
      <c r="H101" s="148"/>
      <c r="I101" s="148"/>
      <c r="J101" s="149">
        <f>J142</f>
        <v>0</v>
      </c>
      <c r="K101" s="146"/>
      <c r="L101" s="150"/>
    </row>
    <row r="102" spans="2:12" s="10" customFormat="1" ht="19.95" customHeight="1">
      <c r="B102" s="145"/>
      <c r="C102" s="146"/>
      <c r="D102" s="147" t="s">
        <v>95</v>
      </c>
      <c r="E102" s="148"/>
      <c r="F102" s="148"/>
      <c r="G102" s="148"/>
      <c r="H102" s="148"/>
      <c r="I102" s="148"/>
      <c r="J102" s="149">
        <f>J144</f>
        <v>0</v>
      </c>
      <c r="K102" s="146"/>
      <c r="L102" s="150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" customHeight="1">
      <c r="A104" s="31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" customHeight="1">
      <c r="A108" s="31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" customHeight="1">
      <c r="A109" s="31"/>
      <c r="B109" s="32"/>
      <c r="C109" s="20" t="s">
        <v>96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16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25" t="str">
        <f>E7</f>
        <v>Výměna stávajícího zásobníkového ohřevu TV</v>
      </c>
      <c r="F112" s="240"/>
      <c r="G112" s="240"/>
      <c r="H112" s="240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20</v>
      </c>
      <c r="D114" s="33"/>
      <c r="E114" s="33"/>
      <c r="F114" s="24" t="str">
        <f>F10</f>
        <v>Bazén Petynka, Praha 6 - Střešovice</v>
      </c>
      <c r="G114" s="33"/>
      <c r="H114" s="33"/>
      <c r="I114" s="26" t="s">
        <v>22</v>
      </c>
      <c r="J114" s="63" t="str">
        <f>IF(J10="","",J10)</f>
        <v>4. 12. 2023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15" customHeight="1">
      <c r="A116" s="31"/>
      <c r="B116" s="32"/>
      <c r="C116" s="26" t="s">
        <v>24</v>
      </c>
      <c r="D116" s="33"/>
      <c r="E116" s="33"/>
      <c r="F116" s="24" t="str">
        <f>E13</f>
        <v xml:space="preserve"> </v>
      </c>
      <c r="G116" s="33"/>
      <c r="H116" s="33"/>
      <c r="I116" s="26" t="s">
        <v>30</v>
      </c>
      <c r="J116" s="29" t="str">
        <f>E19</f>
        <v xml:space="preserve"> 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15" customHeight="1">
      <c r="A117" s="31"/>
      <c r="B117" s="32"/>
      <c r="C117" s="26" t="s">
        <v>28</v>
      </c>
      <c r="D117" s="33"/>
      <c r="E117" s="33"/>
      <c r="F117" s="24" t="str">
        <f>IF(E16="","",E16)</f>
        <v>Vyplň údaj</v>
      </c>
      <c r="G117" s="33"/>
      <c r="H117" s="33"/>
      <c r="I117" s="26" t="s">
        <v>31</v>
      </c>
      <c r="J117" s="29" t="str">
        <f>E22</f>
        <v xml:space="preserve"> 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1" customFormat="1" ht="29.25" customHeight="1">
      <c r="A119" s="151"/>
      <c r="B119" s="152"/>
      <c r="C119" s="153" t="s">
        <v>97</v>
      </c>
      <c r="D119" s="154" t="s">
        <v>59</v>
      </c>
      <c r="E119" s="154" t="s">
        <v>55</v>
      </c>
      <c r="F119" s="154" t="s">
        <v>56</v>
      </c>
      <c r="G119" s="154" t="s">
        <v>98</v>
      </c>
      <c r="H119" s="154" t="s">
        <v>99</v>
      </c>
      <c r="I119" s="154" t="s">
        <v>100</v>
      </c>
      <c r="J119" s="155" t="s">
        <v>85</v>
      </c>
      <c r="K119" s="156" t="s">
        <v>101</v>
      </c>
      <c r="L119" s="157"/>
      <c r="M119" s="72" t="s">
        <v>1</v>
      </c>
      <c r="N119" s="73" t="s">
        <v>38</v>
      </c>
      <c r="O119" s="73" t="s">
        <v>102</v>
      </c>
      <c r="P119" s="73" t="s">
        <v>103</v>
      </c>
      <c r="Q119" s="73" t="s">
        <v>104</v>
      </c>
      <c r="R119" s="73" t="s">
        <v>105</v>
      </c>
      <c r="S119" s="73" t="s">
        <v>106</v>
      </c>
      <c r="T119" s="74" t="s">
        <v>107</v>
      </c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</row>
    <row r="120" spans="1:63" s="2" customFormat="1" ht="22.95" customHeight="1">
      <c r="A120" s="31"/>
      <c r="B120" s="32"/>
      <c r="C120" s="79" t="s">
        <v>108</v>
      </c>
      <c r="D120" s="33"/>
      <c r="E120" s="33"/>
      <c r="F120" s="33"/>
      <c r="G120" s="33"/>
      <c r="H120" s="33"/>
      <c r="I120" s="33"/>
      <c r="J120" s="158">
        <f>BK120</f>
        <v>0</v>
      </c>
      <c r="K120" s="33"/>
      <c r="L120" s="36"/>
      <c r="M120" s="75"/>
      <c r="N120" s="159"/>
      <c r="O120" s="76"/>
      <c r="P120" s="160">
        <f>P121+P137</f>
        <v>0</v>
      </c>
      <c r="Q120" s="76"/>
      <c r="R120" s="160">
        <f>R121+R137</f>
        <v>0.8072699999999999</v>
      </c>
      <c r="S120" s="76"/>
      <c r="T120" s="161">
        <f>T121+T137</f>
        <v>2.67563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73</v>
      </c>
      <c r="AU120" s="14" t="s">
        <v>87</v>
      </c>
      <c r="BK120" s="162">
        <f>BK121+BK137</f>
        <v>0</v>
      </c>
    </row>
    <row r="121" spans="2:63" s="12" customFormat="1" ht="25.95" customHeight="1">
      <c r="B121" s="163"/>
      <c r="C121" s="164"/>
      <c r="D121" s="165" t="s">
        <v>73</v>
      </c>
      <c r="E121" s="166" t="s">
        <v>109</v>
      </c>
      <c r="F121" s="166" t="s">
        <v>110</v>
      </c>
      <c r="G121" s="164"/>
      <c r="H121" s="164"/>
      <c r="I121" s="167"/>
      <c r="J121" s="168">
        <f>BK121</f>
        <v>0</v>
      </c>
      <c r="K121" s="164"/>
      <c r="L121" s="169"/>
      <c r="M121" s="170"/>
      <c r="N121" s="171"/>
      <c r="O121" s="171"/>
      <c r="P121" s="172">
        <f>P122+P133</f>
        <v>0</v>
      </c>
      <c r="Q121" s="171"/>
      <c r="R121" s="172">
        <f>R122+R133</f>
        <v>0.8072699999999999</v>
      </c>
      <c r="S121" s="171"/>
      <c r="T121" s="173">
        <f>T122+T133</f>
        <v>2.67563</v>
      </c>
      <c r="AR121" s="174" t="s">
        <v>81</v>
      </c>
      <c r="AT121" s="175" t="s">
        <v>73</v>
      </c>
      <c r="AU121" s="175" t="s">
        <v>74</v>
      </c>
      <c r="AY121" s="174" t="s">
        <v>111</v>
      </c>
      <c r="BK121" s="176">
        <f>BK122+BK133</f>
        <v>0</v>
      </c>
    </row>
    <row r="122" spans="2:63" s="12" customFormat="1" ht="22.95" customHeight="1">
      <c r="B122" s="163"/>
      <c r="C122" s="164"/>
      <c r="D122" s="165" t="s">
        <v>73</v>
      </c>
      <c r="E122" s="177" t="s">
        <v>112</v>
      </c>
      <c r="F122" s="177" t="s">
        <v>113</v>
      </c>
      <c r="G122" s="164"/>
      <c r="H122" s="164"/>
      <c r="I122" s="167"/>
      <c r="J122" s="178">
        <f>BK122</f>
        <v>0</v>
      </c>
      <c r="K122" s="164"/>
      <c r="L122" s="169"/>
      <c r="M122" s="170"/>
      <c r="N122" s="171"/>
      <c r="O122" s="171"/>
      <c r="P122" s="172">
        <f>SUM(P123:P132)</f>
        <v>0</v>
      </c>
      <c r="Q122" s="171"/>
      <c r="R122" s="172">
        <f>SUM(R123:R132)</f>
        <v>0.8072699999999999</v>
      </c>
      <c r="S122" s="171"/>
      <c r="T122" s="173">
        <f>SUM(T123:T132)</f>
        <v>2.67563</v>
      </c>
      <c r="AR122" s="174" t="s">
        <v>81</v>
      </c>
      <c r="AT122" s="175" t="s">
        <v>73</v>
      </c>
      <c r="AU122" s="175" t="s">
        <v>79</v>
      </c>
      <c r="AY122" s="174" t="s">
        <v>111</v>
      </c>
      <c r="BK122" s="176">
        <f>SUM(BK123:BK132)</f>
        <v>0</v>
      </c>
    </row>
    <row r="123" spans="1:65" s="2" customFormat="1" ht="33" customHeight="1">
      <c r="A123" s="31"/>
      <c r="B123" s="32"/>
      <c r="C123" s="179" t="s">
        <v>79</v>
      </c>
      <c r="D123" s="179" t="s">
        <v>114</v>
      </c>
      <c r="E123" s="180" t="s">
        <v>115</v>
      </c>
      <c r="F123" s="181" t="s">
        <v>192</v>
      </c>
      <c r="G123" s="182" t="s">
        <v>116</v>
      </c>
      <c r="H123" s="183">
        <v>1</v>
      </c>
      <c r="I123" s="184"/>
      <c r="J123" s="185">
        <f aca="true" t="shared" si="0" ref="J123:J132">ROUND(I123*H123,2)</f>
        <v>0</v>
      </c>
      <c r="K123" s="186"/>
      <c r="L123" s="36"/>
      <c r="M123" s="187" t="s">
        <v>1</v>
      </c>
      <c r="N123" s="188" t="s">
        <v>39</v>
      </c>
      <c r="O123" s="68"/>
      <c r="P123" s="189">
        <f aca="true" t="shared" si="1" ref="P123:P132">O123*H123</f>
        <v>0</v>
      </c>
      <c r="Q123" s="189">
        <v>0.05887</v>
      </c>
      <c r="R123" s="189">
        <f aca="true" t="shared" si="2" ref="R123:R132">Q123*H123</f>
        <v>0.05887</v>
      </c>
      <c r="S123" s="189">
        <v>0</v>
      </c>
      <c r="T123" s="190">
        <f aca="true" t="shared" si="3" ref="T123:T132"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1" t="s">
        <v>117</v>
      </c>
      <c r="AT123" s="191" t="s">
        <v>114</v>
      </c>
      <c r="AU123" s="191" t="s">
        <v>81</v>
      </c>
      <c r="AY123" s="14" t="s">
        <v>111</v>
      </c>
      <c r="BE123" s="192">
        <f aca="true" t="shared" si="4" ref="BE123:BE132">IF(N123="základní",J123,0)</f>
        <v>0</v>
      </c>
      <c r="BF123" s="192">
        <f aca="true" t="shared" si="5" ref="BF123:BF132">IF(N123="snížená",J123,0)</f>
        <v>0</v>
      </c>
      <c r="BG123" s="192">
        <f aca="true" t="shared" si="6" ref="BG123:BG132">IF(N123="zákl. přenesená",J123,0)</f>
        <v>0</v>
      </c>
      <c r="BH123" s="192">
        <f aca="true" t="shared" si="7" ref="BH123:BH132">IF(N123="sníž. přenesená",J123,0)</f>
        <v>0</v>
      </c>
      <c r="BI123" s="192">
        <f aca="true" t="shared" si="8" ref="BI123:BI132">IF(N123="nulová",J123,0)</f>
        <v>0</v>
      </c>
      <c r="BJ123" s="14" t="s">
        <v>79</v>
      </c>
      <c r="BK123" s="192">
        <f aca="true" t="shared" si="9" ref="BK123:BK132">ROUND(I123*H123,2)</f>
        <v>0</v>
      </c>
      <c r="BL123" s="14" t="s">
        <v>117</v>
      </c>
      <c r="BM123" s="191" t="s">
        <v>118</v>
      </c>
    </row>
    <row r="124" spans="1:65" s="2" customFormat="1" ht="16.5" customHeight="1">
      <c r="A124" s="31"/>
      <c r="B124" s="32"/>
      <c r="C124" s="179" t="s">
        <v>81</v>
      </c>
      <c r="D124" s="179" t="s">
        <v>114</v>
      </c>
      <c r="E124" s="180" t="s">
        <v>119</v>
      </c>
      <c r="F124" s="181" t="s">
        <v>120</v>
      </c>
      <c r="G124" s="182" t="s">
        <v>121</v>
      </c>
      <c r="H124" s="183">
        <v>2</v>
      </c>
      <c r="I124" s="184"/>
      <c r="J124" s="185">
        <f t="shared" si="0"/>
        <v>0</v>
      </c>
      <c r="K124" s="186"/>
      <c r="L124" s="36"/>
      <c r="M124" s="187" t="s">
        <v>1</v>
      </c>
      <c r="N124" s="188" t="s">
        <v>39</v>
      </c>
      <c r="O124" s="68"/>
      <c r="P124" s="189">
        <f t="shared" si="1"/>
        <v>0</v>
      </c>
      <c r="Q124" s="189">
        <v>0</v>
      </c>
      <c r="R124" s="189">
        <f t="shared" si="2"/>
        <v>0</v>
      </c>
      <c r="S124" s="189">
        <v>0.99847</v>
      </c>
      <c r="T124" s="190">
        <f t="shared" si="3"/>
        <v>1.99694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1" t="s">
        <v>117</v>
      </c>
      <c r="AT124" s="191" t="s">
        <v>114</v>
      </c>
      <c r="AU124" s="191" t="s">
        <v>81</v>
      </c>
      <c r="AY124" s="14" t="s">
        <v>111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4" t="s">
        <v>79</v>
      </c>
      <c r="BK124" s="192">
        <f t="shared" si="9"/>
        <v>0</v>
      </c>
      <c r="BL124" s="14" t="s">
        <v>117</v>
      </c>
      <c r="BM124" s="191" t="s">
        <v>122</v>
      </c>
    </row>
    <row r="125" spans="1:65" s="2" customFormat="1" ht="33" customHeight="1">
      <c r="A125" s="31"/>
      <c r="B125" s="32"/>
      <c r="C125" s="179" t="s">
        <v>123</v>
      </c>
      <c r="D125" s="179" t="s">
        <v>114</v>
      </c>
      <c r="E125" s="180" t="s">
        <v>124</v>
      </c>
      <c r="F125" s="181" t="s">
        <v>125</v>
      </c>
      <c r="G125" s="182" t="s">
        <v>126</v>
      </c>
      <c r="H125" s="183">
        <v>3</v>
      </c>
      <c r="I125" s="184"/>
      <c r="J125" s="185">
        <f t="shared" si="0"/>
        <v>0</v>
      </c>
      <c r="K125" s="186"/>
      <c r="L125" s="36"/>
      <c r="M125" s="187" t="s">
        <v>1</v>
      </c>
      <c r="N125" s="188" t="s">
        <v>39</v>
      </c>
      <c r="O125" s="68"/>
      <c r="P125" s="189">
        <f t="shared" si="1"/>
        <v>0</v>
      </c>
      <c r="Q125" s="189">
        <v>0.24173</v>
      </c>
      <c r="R125" s="189">
        <f t="shared" si="2"/>
        <v>0.72519</v>
      </c>
      <c r="S125" s="189">
        <v>0.226</v>
      </c>
      <c r="T125" s="190">
        <f t="shared" si="3"/>
        <v>0.678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1" t="s">
        <v>117</v>
      </c>
      <c r="AT125" s="191" t="s">
        <v>114</v>
      </c>
      <c r="AU125" s="191" t="s">
        <v>81</v>
      </c>
      <c r="AY125" s="14" t="s">
        <v>111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4" t="s">
        <v>79</v>
      </c>
      <c r="BK125" s="192">
        <f t="shared" si="9"/>
        <v>0</v>
      </c>
      <c r="BL125" s="14" t="s">
        <v>117</v>
      </c>
      <c r="BM125" s="191" t="s">
        <v>127</v>
      </c>
    </row>
    <row r="126" spans="1:65" s="2" customFormat="1" ht="24.15" customHeight="1">
      <c r="A126" s="31"/>
      <c r="B126" s="32"/>
      <c r="C126" s="179" t="s">
        <v>128</v>
      </c>
      <c r="D126" s="179" t="s">
        <v>114</v>
      </c>
      <c r="E126" s="180" t="s">
        <v>129</v>
      </c>
      <c r="F126" s="181" t="s">
        <v>130</v>
      </c>
      <c r="G126" s="182" t="s">
        <v>126</v>
      </c>
      <c r="H126" s="183">
        <v>3</v>
      </c>
      <c r="I126" s="184"/>
      <c r="J126" s="185">
        <f t="shared" si="0"/>
        <v>0</v>
      </c>
      <c r="K126" s="186"/>
      <c r="L126" s="36"/>
      <c r="M126" s="187" t="s">
        <v>1</v>
      </c>
      <c r="N126" s="188" t="s">
        <v>39</v>
      </c>
      <c r="O126" s="68"/>
      <c r="P126" s="189">
        <f t="shared" si="1"/>
        <v>0</v>
      </c>
      <c r="Q126" s="189">
        <v>0.00023</v>
      </c>
      <c r="R126" s="189">
        <f t="shared" si="2"/>
        <v>0.0006900000000000001</v>
      </c>
      <c r="S126" s="189">
        <v>0.00023</v>
      </c>
      <c r="T126" s="190">
        <f t="shared" si="3"/>
        <v>0.0006900000000000001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1" t="s">
        <v>117</v>
      </c>
      <c r="AT126" s="191" t="s">
        <v>114</v>
      </c>
      <c r="AU126" s="191" t="s">
        <v>81</v>
      </c>
      <c r="AY126" s="14" t="s">
        <v>111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4" t="s">
        <v>79</v>
      </c>
      <c r="BK126" s="192">
        <f t="shared" si="9"/>
        <v>0</v>
      </c>
      <c r="BL126" s="14" t="s">
        <v>117</v>
      </c>
      <c r="BM126" s="191" t="s">
        <v>131</v>
      </c>
    </row>
    <row r="127" spans="1:65" s="2" customFormat="1" ht="21.75" customHeight="1">
      <c r="A127" s="31"/>
      <c r="B127" s="32"/>
      <c r="C127" s="179" t="s">
        <v>132</v>
      </c>
      <c r="D127" s="179" t="s">
        <v>114</v>
      </c>
      <c r="E127" s="180" t="s">
        <v>133</v>
      </c>
      <c r="F127" s="181" t="s">
        <v>134</v>
      </c>
      <c r="G127" s="182" t="s">
        <v>126</v>
      </c>
      <c r="H127" s="183">
        <v>1</v>
      </c>
      <c r="I127" s="184"/>
      <c r="J127" s="185">
        <f t="shared" si="0"/>
        <v>0</v>
      </c>
      <c r="K127" s="186"/>
      <c r="L127" s="36"/>
      <c r="M127" s="187" t="s">
        <v>1</v>
      </c>
      <c r="N127" s="188" t="s">
        <v>39</v>
      </c>
      <c r="O127" s="68"/>
      <c r="P127" s="189">
        <f t="shared" si="1"/>
        <v>0</v>
      </c>
      <c r="Q127" s="189">
        <v>0.00065</v>
      </c>
      <c r="R127" s="189">
        <f t="shared" si="2"/>
        <v>0.00065</v>
      </c>
      <c r="S127" s="189">
        <v>0</v>
      </c>
      <c r="T127" s="190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1" t="s">
        <v>117</v>
      </c>
      <c r="AT127" s="191" t="s">
        <v>114</v>
      </c>
      <c r="AU127" s="191" t="s">
        <v>81</v>
      </c>
      <c r="AY127" s="14" t="s">
        <v>111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4" t="s">
        <v>79</v>
      </c>
      <c r="BK127" s="192">
        <f t="shared" si="9"/>
        <v>0</v>
      </c>
      <c r="BL127" s="14" t="s">
        <v>117</v>
      </c>
      <c r="BM127" s="191" t="s">
        <v>135</v>
      </c>
    </row>
    <row r="128" spans="1:65" s="2" customFormat="1" ht="16.5" customHeight="1">
      <c r="A128" s="31"/>
      <c r="B128" s="32"/>
      <c r="C128" s="179" t="s">
        <v>136</v>
      </c>
      <c r="D128" s="179" t="s">
        <v>114</v>
      </c>
      <c r="E128" s="180" t="s">
        <v>137</v>
      </c>
      <c r="F128" s="181" t="s">
        <v>193</v>
      </c>
      <c r="G128" s="182" t="s">
        <v>126</v>
      </c>
      <c r="H128" s="183">
        <v>3</v>
      </c>
      <c r="I128" s="184"/>
      <c r="J128" s="185">
        <f t="shared" si="0"/>
        <v>0</v>
      </c>
      <c r="K128" s="186"/>
      <c r="L128" s="36"/>
      <c r="M128" s="187" t="s">
        <v>1</v>
      </c>
      <c r="N128" s="188" t="s">
        <v>39</v>
      </c>
      <c r="O128" s="68"/>
      <c r="P128" s="189">
        <f t="shared" si="1"/>
        <v>0</v>
      </c>
      <c r="Q128" s="189">
        <v>4E-05</v>
      </c>
      <c r="R128" s="189">
        <f t="shared" si="2"/>
        <v>0.00012000000000000002</v>
      </c>
      <c r="S128" s="189">
        <v>0</v>
      </c>
      <c r="T128" s="190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1" t="s">
        <v>117</v>
      </c>
      <c r="AT128" s="191" t="s">
        <v>114</v>
      </c>
      <c r="AU128" s="191" t="s">
        <v>81</v>
      </c>
      <c r="AY128" s="14" t="s">
        <v>111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79</v>
      </c>
      <c r="BK128" s="192">
        <f t="shared" si="9"/>
        <v>0</v>
      </c>
      <c r="BL128" s="14" t="s">
        <v>117</v>
      </c>
      <c r="BM128" s="191" t="s">
        <v>138</v>
      </c>
    </row>
    <row r="129" spans="1:65" s="2" customFormat="1" ht="16.5" customHeight="1">
      <c r="A129" s="31"/>
      <c r="B129" s="32"/>
      <c r="C129" s="179" t="s">
        <v>139</v>
      </c>
      <c r="D129" s="179" t="s">
        <v>114</v>
      </c>
      <c r="E129" s="180" t="s">
        <v>140</v>
      </c>
      <c r="F129" s="181" t="s">
        <v>194</v>
      </c>
      <c r="G129" s="182" t="s">
        <v>126</v>
      </c>
      <c r="H129" s="183">
        <v>3</v>
      </c>
      <c r="I129" s="184"/>
      <c r="J129" s="185">
        <f t="shared" si="0"/>
        <v>0</v>
      </c>
      <c r="K129" s="186"/>
      <c r="L129" s="36"/>
      <c r="M129" s="187" t="s">
        <v>1</v>
      </c>
      <c r="N129" s="188" t="s">
        <v>39</v>
      </c>
      <c r="O129" s="68"/>
      <c r="P129" s="189">
        <f t="shared" si="1"/>
        <v>0</v>
      </c>
      <c r="Q129" s="189">
        <v>0.00667</v>
      </c>
      <c r="R129" s="189">
        <f t="shared" si="2"/>
        <v>0.02001</v>
      </c>
      <c r="S129" s="189">
        <v>0</v>
      </c>
      <c r="T129" s="190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1" t="s">
        <v>117</v>
      </c>
      <c r="AT129" s="191" t="s">
        <v>114</v>
      </c>
      <c r="AU129" s="191" t="s">
        <v>81</v>
      </c>
      <c r="AY129" s="14" t="s">
        <v>111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79</v>
      </c>
      <c r="BK129" s="192">
        <f t="shared" si="9"/>
        <v>0</v>
      </c>
      <c r="BL129" s="14" t="s">
        <v>117</v>
      </c>
      <c r="BM129" s="191" t="s">
        <v>141</v>
      </c>
    </row>
    <row r="130" spans="1:65" s="2" customFormat="1" ht="16.5" customHeight="1">
      <c r="A130" s="31"/>
      <c r="B130" s="32"/>
      <c r="C130" s="179" t="s">
        <v>142</v>
      </c>
      <c r="D130" s="179" t="s">
        <v>114</v>
      </c>
      <c r="E130" s="180" t="s">
        <v>143</v>
      </c>
      <c r="F130" s="181" t="s">
        <v>195</v>
      </c>
      <c r="G130" s="182" t="s">
        <v>126</v>
      </c>
      <c r="H130" s="183">
        <v>3</v>
      </c>
      <c r="I130" s="184"/>
      <c r="J130" s="185">
        <f t="shared" si="0"/>
        <v>0</v>
      </c>
      <c r="K130" s="186"/>
      <c r="L130" s="36"/>
      <c r="M130" s="187" t="s">
        <v>1</v>
      </c>
      <c r="N130" s="188" t="s">
        <v>39</v>
      </c>
      <c r="O130" s="68"/>
      <c r="P130" s="189">
        <f t="shared" si="1"/>
        <v>0</v>
      </c>
      <c r="Q130" s="189">
        <v>0.00058</v>
      </c>
      <c r="R130" s="189">
        <f t="shared" si="2"/>
        <v>0.00174</v>
      </c>
      <c r="S130" s="189">
        <v>0</v>
      </c>
      <c r="T130" s="190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1" t="s">
        <v>117</v>
      </c>
      <c r="AT130" s="191" t="s">
        <v>114</v>
      </c>
      <c r="AU130" s="191" t="s">
        <v>81</v>
      </c>
      <c r="AY130" s="14" t="s">
        <v>111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79</v>
      </c>
      <c r="BK130" s="192">
        <f t="shared" si="9"/>
        <v>0</v>
      </c>
      <c r="BL130" s="14" t="s">
        <v>117</v>
      </c>
      <c r="BM130" s="191" t="s">
        <v>144</v>
      </c>
    </row>
    <row r="131" spans="1:65" s="2" customFormat="1" ht="24.15" customHeight="1">
      <c r="A131" s="31"/>
      <c r="B131" s="32"/>
      <c r="C131" s="179" t="s">
        <v>145</v>
      </c>
      <c r="D131" s="179" t="s">
        <v>114</v>
      </c>
      <c r="E131" s="180" t="s">
        <v>146</v>
      </c>
      <c r="F131" s="181" t="s">
        <v>147</v>
      </c>
      <c r="G131" s="182" t="s">
        <v>148</v>
      </c>
      <c r="H131" s="198">
        <f>SUM(J123+J124+J125+J126+J127+J128+J129+J130)/100</f>
        <v>0</v>
      </c>
      <c r="I131" s="184"/>
      <c r="J131" s="185">
        <f t="shared" si="0"/>
        <v>0</v>
      </c>
      <c r="K131" s="186"/>
      <c r="L131" s="36"/>
      <c r="M131" s="187" t="s">
        <v>1</v>
      </c>
      <c r="N131" s="188" t="s">
        <v>39</v>
      </c>
      <c r="O131" s="68"/>
      <c r="P131" s="189">
        <f t="shared" si="1"/>
        <v>0</v>
      </c>
      <c r="Q131" s="189">
        <v>0</v>
      </c>
      <c r="R131" s="189">
        <f t="shared" si="2"/>
        <v>0</v>
      </c>
      <c r="S131" s="189">
        <v>0</v>
      </c>
      <c r="T131" s="190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1" t="s">
        <v>117</v>
      </c>
      <c r="AT131" s="191" t="s">
        <v>114</v>
      </c>
      <c r="AU131" s="191" t="s">
        <v>81</v>
      </c>
      <c r="AY131" s="14" t="s">
        <v>111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79</v>
      </c>
      <c r="BK131" s="192">
        <f t="shared" si="9"/>
        <v>0</v>
      </c>
      <c r="BL131" s="14" t="s">
        <v>117</v>
      </c>
      <c r="BM131" s="191" t="s">
        <v>149</v>
      </c>
    </row>
    <row r="132" spans="1:65" s="2" customFormat="1" ht="24.15" customHeight="1">
      <c r="A132" s="31"/>
      <c r="B132" s="32"/>
      <c r="C132" s="179" t="s">
        <v>150</v>
      </c>
      <c r="D132" s="179" t="s">
        <v>114</v>
      </c>
      <c r="E132" s="180" t="s">
        <v>151</v>
      </c>
      <c r="F132" s="181" t="s">
        <v>152</v>
      </c>
      <c r="G132" s="182" t="s">
        <v>148</v>
      </c>
      <c r="H132" s="198">
        <f>SUM(J123+J124+J125+J126+J127+J128+J129+J130)/100</f>
        <v>0</v>
      </c>
      <c r="I132" s="184"/>
      <c r="J132" s="185">
        <f t="shared" si="0"/>
        <v>0</v>
      </c>
      <c r="K132" s="186"/>
      <c r="L132" s="36"/>
      <c r="M132" s="187" t="s">
        <v>1</v>
      </c>
      <c r="N132" s="188" t="s">
        <v>39</v>
      </c>
      <c r="O132" s="68"/>
      <c r="P132" s="189">
        <f t="shared" si="1"/>
        <v>0</v>
      </c>
      <c r="Q132" s="189">
        <v>0</v>
      </c>
      <c r="R132" s="189">
        <f t="shared" si="2"/>
        <v>0</v>
      </c>
      <c r="S132" s="189">
        <v>0</v>
      </c>
      <c r="T132" s="190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1" t="s">
        <v>117</v>
      </c>
      <c r="AT132" s="191" t="s">
        <v>114</v>
      </c>
      <c r="AU132" s="191" t="s">
        <v>81</v>
      </c>
      <c r="AY132" s="14" t="s">
        <v>111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79</v>
      </c>
      <c r="BK132" s="192">
        <f t="shared" si="9"/>
        <v>0</v>
      </c>
      <c r="BL132" s="14" t="s">
        <v>117</v>
      </c>
      <c r="BM132" s="191" t="s">
        <v>153</v>
      </c>
    </row>
    <row r="133" spans="2:63" s="12" customFormat="1" ht="22.95" customHeight="1">
      <c r="B133" s="163"/>
      <c r="C133" s="164"/>
      <c r="D133" s="165" t="s">
        <v>73</v>
      </c>
      <c r="E133" s="177" t="s">
        <v>154</v>
      </c>
      <c r="F133" s="177" t="s">
        <v>155</v>
      </c>
      <c r="G133" s="164"/>
      <c r="H133" s="164"/>
      <c r="I133" s="167"/>
      <c r="J133" s="178">
        <f>BK133</f>
        <v>0</v>
      </c>
      <c r="K133" s="164"/>
      <c r="L133" s="169"/>
      <c r="M133" s="170"/>
      <c r="N133" s="171"/>
      <c r="O133" s="171"/>
      <c r="P133" s="172">
        <f>SUM(P134:P136)</f>
        <v>0</v>
      </c>
      <c r="Q133" s="171"/>
      <c r="R133" s="172">
        <f>SUM(R134:R136)</f>
        <v>0</v>
      </c>
      <c r="S133" s="171"/>
      <c r="T133" s="173">
        <f>SUM(T134:T136)</f>
        <v>0</v>
      </c>
      <c r="AR133" s="174" t="s">
        <v>81</v>
      </c>
      <c r="AT133" s="175" t="s">
        <v>73</v>
      </c>
      <c r="AU133" s="175" t="s">
        <v>79</v>
      </c>
      <c r="AY133" s="174" t="s">
        <v>111</v>
      </c>
      <c r="BK133" s="176">
        <f>SUM(BK134:BK136)</f>
        <v>0</v>
      </c>
    </row>
    <row r="134" spans="1:65" s="2" customFormat="1" ht="16.5" customHeight="1">
      <c r="A134" s="31"/>
      <c r="B134" s="32"/>
      <c r="C134" s="179" t="s">
        <v>156</v>
      </c>
      <c r="D134" s="179" t="s">
        <v>114</v>
      </c>
      <c r="E134" s="180" t="s">
        <v>157</v>
      </c>
      <c r="F134" s="181" t="s">
        <v>158</v>
      </c>
      <c r="G134" s="182" t="s">
        <v>116</v>
      </c>
      <c r="H134" s="183">
        <v>1</v>
      </c>
      <c r="I134" s="184"/>
      <c r="J134" s="185">
        <f>ROUND(I134*H134,2)</f>
        <v>0</v>
      </c>
      <c r="K134" s="186"/>
      <c r="L134" s="36"/>
      <c r="M134" s="187" t="s">
        <v>1</v>
      </c>
      <c r="N134" s="188" t="s">
        <v>39</v>
      </c>
      <c r="O134" s="68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1" t="s">
        <v>117</v>
      </c>
      <c r="AT134" s="191" t="s">
        <v>114</v>
      </c>
      <c r="AU134" s="191" t="s">
        <v>81</v>
      </c>
      <c r="AY134" s="14" t="s">
        <v>111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4" t="s">
        <v>79</v>
      </c>
      <c r="BK134" s="192">
        <f>ROUND(I134*H134,2)</f>
        <v>0</v>
      </c>
      <c r="BL134" s="14" t="s">
        <v>117</v>
      </c>
      <c r="BM134" s="191" t="s">
        <v>159</v>
      </c>
    </row>
    <row r="135" spans="1:65" s="2" customFormat="1" ht="24.15" customHeight="1">
      <c r="A135" s="31"/>
      <c r="B135" s="32"/>
      <c r="C135" s="179" t="s">
        <v>160</v>
      </c>
      <c r="D135" s="179" t="s">
        <v>114</v>
      </c>
      <c r="E135" s="180" t="s">
        <v>161</v>
      </c>
      <c r="F135" s="181" t="s">
        <v>162</v>
      </c>
      <c r="G135" s="182" t="s">
        <v>148</v>
      </c>
      <c r="H135" s="198">
        <f>SUM(J134)/100</f>
        <v>0</v>
      </c>
      <c r="I135" s="184"/>
      <c r="J135" s="185">
        <f>ROUND(I135*H135,2)</f>
        <v>0</v>
      </c>
      <c r="K135" s="186"/>
      <c r="L135" s="36"/>
      <c r="M135" s="187" t="s">
        <v>1</v>
      </c>
      <c r="N135" s="188" t="s">
        <v>39</v>
      </c>
      <c r="O135" s="68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1" t="s">
        <v>117</v>
      </c>
      <c r="AT135" s="191" t="s">
        <v>114</v>
      </c>
      <c r="AU135" s="191" t="s">
        <v>81</v>
      </c>
      <c r="AY135" s="14" t="s">
        <v>111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4" t="s">
        <v>79</v>
      </c>
      <c r="BK135" s="192">
        <f>ROUND(I135*H135,2)</f>
        <v>0</v>
      </c>
      <c r="BL135" s="14" t="s">
        <v>117</v>
      </c>
      <c r="BM135" s="191" t="s">
        <v>163</v>
      </c>
    </row>
    <row r="136" spans="1:65" s="2" customFormat="1" ht="24.15" customHeight="1">
      <c r="A136" s="31"/>
      <c r="B136" s="32"/>
      <c r="C136" s="179" t="s">
        <v>164</v>
      </c>
      <c r="D136" s="179" t="s">
        <v>114</v>
      </c>
      <c r="E136" s="180" t="s">
        <v>165</v>
      </c>
      <c r="F136" s="181" t="s">
        <v>166</v>
      </c>
      <c r="G136" s="182" t="s">
        <v>148</v>
      </c>
      <c r="H136" s="198">
        <f>SUM(J134)/100</f>
        <v>0</v>
      </c>
      <c r="I136" s="184"/>
      <c r="J136" s="185">
        <f>ROUND(I136*H136,2)</f>
        <v>0</v>
      </c>
      <c r="K136" s="186"/>
      <c r="L136" s="36"/>
      <c r="M136" s="187" t="s">
        <v>1</v>
      </c>
      <c r="N136" s="188" t="s">
        <v>39</v>
      </c>
      <c r="O136" s="68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1" t="s">
        <v>117</v>
      </c>
      <c r="AT136" s="191" t="s">
        <v>114</v>
      </c>
      <c r="AU136" s="191" t="s">
        <v>81</v>
      </c>
      <c r="AY136" s="14" t="s">
        <v>111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4" t="s">
        <v>79</v>
      </c>
      <c r="BK136" s="192">
        <f>ROUND(I136*H136,2)</f>
        <v>0</v>
      </c>
      <c r="BL136" s="14" t="s">
        <v>117</v>
      </c>
      <c r="BM136" s="191" t="s">
        <v>167</v>
      </c>
    </row>
    <row r="137" spans="2:63" s="12" customFormat="1" ht="25.95" customHeight="1">
      <c r="B137" s="163"/>
      <c r="C137" s="164"/>
      <c r="D137" s="165" t="s">
        <v>73</v>
      </c>
      <c r="E137" s="166" t="s">
        <v>168</v>
      </c>
      <c r="F137" s="166" t="s">
        <v>169</v>
      </c>
      <c r="G137" s="164"/>
      <c r="H137" s="164"/>
      <c r="I137" s="167"/>
      <c r="J137" s="168">
        <f>BK137</f>
        <v>0</v>
      </c>
      <c r="K137" s="164"/>
      <c r="L137" s="169"/>
      <c r="M137" s="170"/>
      <c r="N137" s="171"/>
      <c r="O137" s="171"/>
      <c r="P137" s="172">
        <f>P138+P140+P142+P144</f>
        <v>0</v>
      </c>
      <c r="Q137" s="171"/>
      <c r="R137" s="172">
        <f>R138+R140+R142+R144</f>
        <v>0</v>
      </c>
      <c r="S137" s="171"/>
      <c r="T137" s="173">
        <f>T138+T140+T142+T144</f>
        <v>0</v>
      </c>
      <c r="AR137" s="174" t="s">
        <v>132</v>
      </c>
      <c r="AT137" s="175" t="s">
        <v>73</v>
      </c>
      <c r="AU137" s="175" t="s">
        <v>74</v>
      </c>
      <c r="AY137" s="174" t="s">
        <v>111</v>
      </c>
      <c r="BK137" s="176">
        <f>BK138+BK140+BK142+BK144</f>
        <v>0</v>
      </c>
    </row>
    <row r="138" spans="2:63" s="12" customFormat="1" ht="22.95" customHeight="1">
      <c r="B138" s="163"/>
      <c r="C138" s="164"/>
      <c r="D138" s="165" t="s">
        <v>73</v>
      </c>
      <c r="E138" s="177" t="s">
        <v>170</v>
      </c>
      <c r="F138" s="177" t="s">
        <v>171</v>
      </c>
      <c r="G138" s="164"/>
      <c r="H138" s="164"/>
      <c r="I138" s="167"/>
      <c r="J138" s="178">
        <f>BK138</f>
        <v>0</v>
      </c>
      <c r="K138" s="164"/>
      <c r="L138" s="169"/>
      <c r="M138" s="170"/>
      <c r="N138" s="171"/>
      <c r="O138" s="171"/>
      <c r="P138" s="172">
        <f>P139</f>
        <v>0</v>
      </c>
      <c r="Q138" s="171"/>
      <c r="R138" s="172">
        <f>R139</f>
        <v>0</v>
      </c>
      <c r="S138" s="171"/>
      <c r="T138" s="173">
        <f>T139</f>
        <v>0</v>
      </c>
      <c r="AR138" s="174" t="s">
        <v>132</v>
      </c>
      <c r="AT138" s="175" t="s">
        <v>73</v>
      </c>
      <c r="AU138" s="175" t="s">
        <v>79</v>
      </c>
      <c r="AY138" s="174" t="s">
        <v>111</v>
      </c>
      <c r="BK138" s="176">
        <f>BK139</f>
        <v>0</v>
      </c>
    </row>
    <row r="139" spans="1:65" s="2" customFormat="1" ht="16.5" customHeight="1">
      <c r="A139" s="31"/>
      <c r="B139" s="32"/>
      <c r="C139" s="179" t="s">
        <v>172</v>
      </c>
      <c r="D139" s="179" t="s">
        <v>114</v>
      </c>
      <c r="E139" s="180" t="s">
        <v>173</v>
      </c>
      <c r="F139" s="181" t="s">
        <v>171</v>
      </c>
      <c r="G139" s="182" t="s">
        <v>116</v>
      </c>
      <c r="H139" s="183">
        <v>1</v>
      </c>
      <c r="I139" s="184"/>
      <c r="J139" s="185">
        <f>ROUND(I139*H139,2)</f>
        <v>0</v>
      </c>
      <c r="K139" s="186"/>
      <c r="L139" s="36"/>
      <c r="M139" s="187" t="s">
        <v>1</v>
      </c>
      <c r="N139" s="188" t="s">
        <v>39</v>
      </c>
      <c r="O139" s="68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1" t="s">
        <v>174</v>
      </c>
      <c r="AT139" s="191" t="s">
        <v>114</v>
      </c>
      <c r="AU139" s="191" t="s">
        <v>81</v>
      </c>
      <c r="AY139" s="14" t="s">
        <v>111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4" t="s">
        <v>79</v>
      </c>
      <c r="BK139" s="192">
        <f>ROUND(I139*H139,2)</f>
        <v>0</v>
      </c>
      <c r="BL139" s="14" t="s">
        <v>174</v>
      </c>
      <c r="BM139" s="191" t="s">
        <v>175</v>
      </c>
    </row>
    <row r="140" spans="2:63" s="12" customFormat="1" ht="22.95" customHeight="1">
      <c r="B140" s="163"/>
      <c r="C140" s="164"/>
      <c r="D140" s="165" t="s">
        <v>73</v>
      </c>
      <c r="E140" s="177" t="s">
        <v>176</v>
      </c>
      <c r="F140" s="177" t="s">
        <v>177</v>
      </c>
      <c r="G140" s="164"/>
      <c r="H140" s="164"/>
      <c r="I140" s="167"/>
      <c r="J140" s="178">
        <f>BK140</f>
        <v>0</v>
      </c>
      <c r="K140" s="164"/>
      <c r="L140" s="169"/>
      <c r="M140" s="170"/>
      <c r="N140" s="171"/>
      <c r="O140" s="171"/>
      <c r="P140" s="172">
        <f>P141</f>
        <v>0</v>
      </c>
      <c r="Q140" s="171"/>
      <c r="R140" s="172">
        <f>R141</f>
        <v>0</v>
      </c>
      <c r="S140" s="171"/>
      <c r="T140" s="173">
        <f>T141</f>
        <v>0</v>
      </c>
      <c r="AR140" s="174" t="s">
        <v>132</v>
      </c>
      <c r="AT140" s="175" t="s">
        <v>73</v>
      </c>
      <c r="AU140" s="175" t="s">
        <v>79</v>
      </c>
      <c r="AY140" s="174" t="s">
        <v>111</v>
      </c>
      <c r="BK140" s="176">
        <f>BK141</f>
        <v>0</v>
      </c>
    </row>
    <row r="141" spans="1:65" s="2" customFormat="1" ht="16.5" customHeight="1">
      <c r="A141" s="31"/>
      <c r="B141" s="32"/>
      <c r="C141" s="179" t="s">
        <v>8</v>
      </c>
      <c r="D141" s="179" t="s">
        <v>114</v>
      </c>
      <c r="E141" s="180" t="s">
        <v>178</v>
      </c>
      <c r="F141" s="181" t="s">
        <v>179</v>
      </c>
      <c r="G141" s="182" t="s">
        <v>116</v>
      </c>
      <c r="H141" s="183">
        <v>1</v>
      </c>
      <c r="I141" s="184"/>
      <c r="J141" s="185">
        <f>ROUND(I141*H141,2)</f>
        <v>0</v>
      </c>
      <c r="K141" s="186"/>
      <c r="L141" s="36"/>
      <c r="M141" s="187" t="s">
        <v>1</v>
      </c>
      <c r="N141" s="188" t="s">
        <v>39</v>
      </c>
      <c r="O141" s="68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1" t="s">
        <v>174</v>
      </c>
      <c r="AT141" s="191" t="s">
        <v>114</v>
      </c>
      <c r="AU141" s="191" t="s">
        <v>81</v>
      </c>
      <c r="AY141" s="14" t="s">
        <v>111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4" t="s">
        <v>79</v>
      </c>
      <c r="BK141" s="192">
        <f>ROUND(I141*H141,2)</f>
        <v>0</v>
      </c>
      <c r="BL141" s="14" t="s">
        <v>174</v>
      </c>
      <c r="BM141" s="191" t="s">
        <v>180</v>
      </c>
    </row>
    <row r="142" spans="2:63" s="12" customFormat="1" ht="22.95" customHeight="1">
      <c r="B142" s="163"/>
      <c r="C142" s="164"/>
      <c r="D142" s="165" t="s">
        <v>73</v>
      </c>
      <c r="E142" s="177" t="s">
        <v>181</v>
      </c>
      <c r="F142" s="177" t="s">
        <v>182</v>
      </c>
      <c r="G142" s="164"/>
      <c r="H142" s="164"/>
      <c r="I142" s="167"/>
      <c r="J142" s="178">
        <f>BK142</f>
        <v>0</v>
      </c>
      <c r="K142" s="164"/>
      <c r="L142" s="169"/>
      <c r="M142" s="170"/>
      <c r="N142" s="171"/>
      <c r="O142" s="171"/>
      <c r="P142" s="172">
        <f>P143</f>
        <v>0</v>
      </c>
      <c r="Q142" s="171"/>
      <c r="R142" s="172">
        <f>R143</f>
        <v>0</v>
      </c>
      <c r="S142" s="171"/>
      <c r="T142" s="173">
        <f>T143</f>
        <v>0</v>
      </c>
      <c r="AR142" s="174" t="s">
        <v>132</v>
      </c>
      <c r="AT142" s="175" t="s">
        <v>73</v>
      </c>
      <c r="AU142" s="175" t="s">
        <v>79</v>
      </c>
      <c r="AY142" s="174" t="s">
        <v>111</v>
      </c>
      <c r="BK142" s="176">
        <f>BK143</f>
        <v>0</v>
      </c>
    </row>
    <row r="143" spans="1:65" s="2" customFormat="1" ht="16.5" customHeight="1">
      <c r="A143" s="31"/>
      <c r="B143" s="32"/>
      <c r="C143" s="179" t="s">
        <v>117</v>
      </c>
      <c r="D143" s="179" t="s">
        <v>114</v>
      </c>
      <c r="E143" s="180" t="s">
        <v>183</v>
      </c>
      <c r="F143" s="181" t="s">
        <v>182</v>
      </c>
      <c r="G143" s="182" t="s">
        <v>116</v>
      </c>
      <c r="H143" s="183">
        <v>1</v>
      </c>
      <c r="I143" s="184"/>
      <c r="J143" s="185">
        <f>ROUND(I143*H143,2)</f>
        <v>0</v>
      </c>
      <c r="K143" s="186"/>
      <c r="L143" s="36"/>
      <c r="M143" s="187" t="s">
        <v>1</v>
      </c>
      <c r="N143" s="188" t="s">
        <v>39</v>
      </c>
      <c r="O143" s="68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1" t="s">
        <v>174</v>
      </c>
      <c r="AT143" s="191" t="s">
        <v>114</v>
      </c>
      <c r="AU143" s="191" t="s">
        <v>81</v>
      </c>
      <c r="AY143" s="14" t="s">
        <v>111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4" t="s">
        <v>79</v>
      </c>
      <c r="BK143" s="192">
        <f>ROUND(I143*H143,2)</f>
        <v>0</v>
      </c>
      <c r="BL143" s="14" t="s">
        <v>174</v>
      </c>
      <c r="BM143" s="191" t="s">
        <v>184</v>
      </c>
    </row>
    <row r="144" spans="2:63" s="12" customFormat="1" ht="22.95" customHeight="1">
      <c r="B144" s="163"/>
      <c r="C144" s="164"/>
      <c r="D144" s="165" t="s">
        <v>73</v>
      </c>
      <c r="E144" s="177" t="s">
        <v>185</v>
      </c>
      <c r="F144" s="177" t="s">
        <v>186</v>
      </c>
      <c r="G144" s="164"/>
      <c r="H144" s="164"/>
      <c r="I144" s="167"/>
      <c r="J144" s="178">
        <f>BK144</f>
        <v>0</v>
      </c>
      <c r="K144" s="164"/>
      <c r="L144" s="169"/>
      <c r="M144" s="170"/>
      <c r="N144" s="171"/>
      <c r="O144" s="171"/>
      <c r="P144" s="172">
        <f>P145</f>
        <v>0</v>
      </c>
      <c r="Q144" s="171"/>
      <c r="R144" s="172">
        <f>R145</f>
        <v>0</v>
      </c>
      <c r="S144" s="171"/>
      <c r="T144" s="173">
        <f>T145</f>
        <v>0</v>
      </c>
      <c r="AR144" s="174" t="s">
        <v>132</v>
      </c>
      <c r="AT144" s="175" t="s">
        <v>73</v>
      </c>
      <c r="AU144" s="175" t="s">
        <v>79</v>
      </c>
      <c r="AY144" s="174" t="s">
        <v>111</v>
      </c>
      <c r="BK144" s="176">
        <f>BK145</f>
        <v>0</v>
      </c>
    </row>
    <row r="145" spans="1:65" s="2" customFormat="1" ht="16.5" customHeight="1">
      <c r="A145" s="31"/>
      <c r="B145" s="32"/>
      <c r="C145" s="179" t="s">
        <v>187</v>
      </c>
      <c r="D145" s="179" t="s">
        <v>114</v>
      </c>
      <c r="E145" s="180" t="s">
        <v>188</v>
      </c>
      <c r="F145" s="181" t="s">
        <v>189</v>
      </c>
      <c r="G145" s="182" t="s">
        <v>116</v>
      </c>
      <c r="H145" s="183">
        <v>1</v>
      </c>
      <c r="I145" s="184"/>
      <c r="J145" s="185">
        <f>ROUND(I145*H145,2)</f>
        <v>0</v>
      </c>
      <c r="K145" s="186"/>
      <c r="L145" s="36"/>
      <c r="M145" s="193" t="s">
        <v>1</v>
      </c>
      <c r="N145" s="194" t="s">
        <v>39</v>
      </c>
      <c r="O145" s="195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1" t="s">
        <v>174</v>
      </c>
      <c r="AT145" s="191" t="s">
        <v>114</v>
      </c>
      <c r="AU145" s="191" t="s">
        <v>81</v>
      </c>
      <c r="AY145" s="14" t="s">
        <v>111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4" t="s">
        <v>79</v>
      </c>
      <c r="BK145" s="192">
        <f>ROUND(I145*H145,2)</f>
        <v>0</v>
      </c>
      <c r="BL145" s="14" t="s">
        <v>174</v>
      </c>
      <c r="BM145" s="191" t="s">
        <v>190</v>
      </c>
    </row>
    <row r="146" spans="1:31" s="2" customFormat="1" ht="6.9" customHeight="1">
      <c r="A146" s="31"/>
      <c r="B146" s="51"/>
      <c r="C146" s="52"/>
      <c r="D146" s="52"/>
      <c r="E146" s="52"/>
      <c r="F146" s="52"/>
      <c r="G146" s="52"/>
      <c r="H146" s="52"/>
      <c r="I146" s="52"/>
      <c r="J146" s="52"/>
      <c r="K146" s="52"/>
      <c r="L146" s="36"/>
      <c r="M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</sheetData>
  <sheetProtection algorithmName="SHA-512" hashValue="rmQ5E2vwqPe0u7OneHh5X3q9NLKNyihCVm1DGVj4SA1nKnXG7mDUM1wFIjSXpvmTN0KkW4E+HFmRLKk3+HetUg==" saltValue="dYP/WvnMKUN/GN13GLvQZw==" spinCount="100000" sheet="1" objects="1" scenarios="1" formatColumns="0" formatRows="0" autoFilter="0"/>
  <autoFilter ref="C119:K145"/>
  <mergeCells count="6">
    <mergeCell ref="E112:H112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Radovan Fráňa</cp:lastModifiedBy>
  <dcterms:created xsi:type="dcterms:W3CDTF">2023-12-04T08:03:14Z</dcterms:created>
  <dcterms:modified xsi:type="dcterms:W3CDTF">2024-01-07T13:29:28Z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fc3104f4-db94-43ff-9f36-ab6cb8c9e978</vt:lpwstr>
  </property>
</Properties>
</file>