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430" firstSheet="1" activeTab="1"/>
  </bookViews>
  <sheets>
    <sheet name="Rekapitulace stavby" sheetId="1" state="veryHidden" r:id="rId1"/>
    <sheet name="2023024 - Areál Petynka -..." sheetId="2" r:id="rId2"/>
  </sheets>
  <definedNames>
    <definedName name="_xlnm._FilterDatabase" localSheetId="1" hidden="1">'2023024 - Areál Petynka -...'!$C$121:$K$168</definedName>
    <definedName name="_xlnm.Print_Area" localSheetId="1">'2023024 - Areál Petynka -...'!$C$4:$J$76,'2023024 - Areál Petynka -...'!$C$82:$J$105,'2023024 - Areál Petynka -...'!$C$111:$K$168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'2023024 - Areál Petynka -...'!$121:$121</definedName>
  </definedNames>
  <calcPr calcId="162913"/>
</workbook>
</file>

<file path=xl/sharedStrings.xml><?xml version="1.0" encoding="utf-8"?>
<sst xmlns="http://schemas.openxmlformats.org/spreadsheetml/2006/main" count="763" uniqueCount="222">
  <si>
    <t>Export Komplet</t>
  </si>
  <si>
    <t/>
  </si>
  <si>
    <t>2.0</t>
  </si>
  <si>
    <t>ZAMOK</t>
  </si>
  <si>
    <t>False</t>
  </si>
  <si>
    <t>{2b615ae6-23c3-4780-82ee-cbcb1fb095af}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</si>
  <si>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</si>
  <si>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</si>
  <si>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</si>
  <si>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</si>
  <si>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</si>
  <si>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</si>
  <si>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</si>
  <si>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</si>
  <si>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2023024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</si>
  <si>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</si>
  <si>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</si>
  <si>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Areál Petynka - oprava fasády a oken jižní stěna</t>
  </si>
  <si>
    <t>KSO:</t>
  </si>
  <si>
    <t>CC-CZ:</t>
  </si>
  <si>
    <t>Místo:</t>
  </si>
  <si>
    <t xml:space="preserve"> </t>
  </si>
  <si>
    <t>Datum:</t>
  </si>
  <si>
    <t>7. 11. 2023</t>
  </si>
  <si>
    <t>Zadavatel:</t>
  </si>
  <si>
    <t>IČ:</t>
  </si>
  <si>
    <t>DIČ:</t>
  </si>
  <si>
    <t>Uchazeč:</t>
  </si>
  <si>
    <t>Vyplň údaj</t>
  </si>
  <si>
    <t>Projektant: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</si>
  <si>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</si>
  <si>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</si>
  <si>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</si>
  <si>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</si>
  <si>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</si>
  <si>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</si>
  <si>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</si>
  <si>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</si>
  <si>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</si>
  <si>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</si>
  <si>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</si>
  <si>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</si>
  <si>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</si>
  <si>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</si>
  <si>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</si>
  <si>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</si>
  <si>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</si>
  <si>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</si>
  <si>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</si>
  <si>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</si>
  <si>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</si>
  <si>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</si>
  <si>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</si>
  <si>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</si>
  <si>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</si>
  <si>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</si>
  <si>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</si>
  <si>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</si>
  <si>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</si>
  <si>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</si>
  <si>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</si>
  <si>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</si>
  <si>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</si>
  <si>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</si>
  <si>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</si>
  <si>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</si>
  <si>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</si>
  <si>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</si>
  <si>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</si>
  <si>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</si>
  <si>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</si>
  <si>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</si>
  <si>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</si>
  <si>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</si>
  <si>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</si>
  <si>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</si>
  <si>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</si>
  <si>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</si>
  <si>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</si>
  <si>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</si>
  <si>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</si>
  <si>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</si>
  <si>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</si>
  <si>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</si>
  <si>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</si>
  <si>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</si>
  <si>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</si>
  <si>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</si>
  <si>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</si>
  <si>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</si>
  <si>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>PSV - Práce a dodávky PSV</t>
  </si>
  <si>
    <t xml:space="preserve">    783 - Dokončovací práce - nátěry</t>
  </si>
  <si>
    <t>VRN - Vedlejší rozpočtové náklady</t>
  </si>
  <si>
    <t xml:space="preserve">    VRN3 - Zařízení staveniště</t>
  </si>
  <si>
    <t xml:space="preserve">    VRN6 - Územní vlivy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</si>
  <si>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</si>
  <si>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</si>
  <si>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</si>
  <si>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</si>
  <si>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</si>
  <si>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</si>
  <si>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</si>
  <si>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</si>
  <si>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</si>
  <si>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</si>
  <si>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</si>
  <si>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</si>
  <si>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</si>
  <si>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</si>
  <si>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</si>
  <si>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</si>
  <si>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</si>
  <si>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</si>
  <si>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</si>
  <si>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</si>
  <si>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</si>
  <si>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629991001</t>
  </si>
  <si>
    <t>Zakrytí podélných ploch fólií volně položenou (např.chodníků)</t>
  </si>
  <si>
    <t>m2</t>
  </si>
  <si>
    <t>CS ÚRS 2023 02</t>
  </si>
  <si>
    <t>4</t>
  </si>
  <si>
    <t>-529122066</t>
  </si>
  <si>
    <t>629991011</t>
  </si>
  <si>
    <t>Zakrytí výplní otvorů a svislých ploch fólií přilepenou lepící páskou</t>
  </si>
  <si>
    <t>1034879124</t>
  </si>
  <si>
    <t>VV</t>
  </si>
  <si>
    <t>56+30</t>
  </si>
  <si>
    <t>9</t>
  </si>
  <si>
    <t>Ostatní konstrukce a práce, bourání</t>
  </si>
  <si>
    <t>3</t>
  </si>
  <si>
    <t>941211111</t>
  </si>
  <si>
    <t>Montáž lešení řadového rámového lehkého zatížení do 200 kg/m2 š od 0,6 do 0,9 m v do 10 m</t>
  </si>
  <si>
    <t>-407524437</t>
  </si>
  <si>
    <t>Možno nahradit plošinou.</t>
  </si>
  <si>
    <t>Oprava dřevěn.obkladu fasády - čelní stěna</t>
  </si>
  <si>
    <t>(43,5+5,0)*7,8</t>
  </si>
  <si>
    <t>941211211</t>
  </si>
  <si>
    <t>Příplatek k lešení řadovému rámovému lehkému do 200 kg/m2 š od 0,6 do 0,9 m v do 10 m za každý den použití</t>
  </si>
  <si>
    <t>-1175132341</t>
  </si>
  <si>
    <t>378,3*20 'Přepočtené koeficientem množství</t>
  </si>
  <si>
    <t>5</t>
  </si>
  <si>
    <t>941211811</t>
  </si>
  <si>
    <t>Demontáž lešení řadového rámového lehkého zatížení do 200 kg/m2 š od 0,6 do 0,9 m v do 10 m</t>
  </si>
  <si>
    <t>415805283</t>
  </si>
  <si>
    <t>PSV</t>
  </si>
  <si>
    <t>Práce a dodávky PSV</t>
  </si>
  <si>
    <t>783</t>
  </si>
  <si>
    <t>Dokončovací práce - nátěry</t>
  </si>
  <si>
    <t>783101403</t>
  </si>
  <si>
    <t>Oprášení podkladu truhlářských konstrukcí před provedením nátěru</t>
  </si>
  <si>
    <t>16</t>
  </si>
  <si>
    <t>989893402</t>
  </si>
  <si>
    <t>7</t>
  </si>
  <si>
    <t>783106807</t>
  </si>
  <si>
    <t>Odstranění nátěrů z truhlářských konstrukcí odstraňovačem nátěrů  s obroušením</t>
  </si>
  <si>
    <t>1770232498</t>
  </si>
  <si>
    <t>oprava fasády</t>
  </si>
  <si>
    <t>40</t>
  </si>
  <si>
    <t>oprava oken venkovní - pevné zasklení</t>
  </si>
  <si>
    <t>56</t>
  </si>
  <si>
    <t>Součet</t>
  </si>
  <si>
    <t>8</t>
  </si>
  <si>
    <t>783132101</t>
  </si>
  <si>
    <t>Lokální tmelení truhlářských konstrukcí včetně přebroušení epoxidovým tmelem plochy do 10%</t>
  </si>
  <si>
    <t>-4037581</t>
  </si>
  <si>
    <t>783106805</t>
  </si>
  <si>
    <t>Odstranění nátěrů z truhlářských konstrukcí opálením</t>
  </si>
  <si>
    <t>-501460731</t>
  </si>
  <si>
    <t>10</t>
  </si>
  <si>
    <t>783113101</t>
  </si>
  <si>
    <t>Jednonásobný napouštěcí syntetický nátěr truhlářských konstrukcí</t>
  </si>
  <si>
    <t>1003104046</t>
  </si>
  <si>
    <t>oprava oken venkovní</t>
  </si>
  <si>
    <t>11</t>
  </si>
  <si>
    <t>783114101</t>
  </si>
  <si>
    <t>Základní jednonásobný syntetický nátěr truhlářských konstrukcí</t>
  </si>
  <si>
    <t>-1983629360</t>
  </si>
  <si>
    <t>12</t>
  </si>
  <si>
    <t>783117101</t>
  </si>
  <si>
    <t>Krycí jednonásobný syntetický nátěr truhlářských konstrukcí</t>
  </si>
  <si>
    <t>1109324084</t>
  </si>
  <si>
    <t>13</t>
  </si>
  <si>
    <t>783132201</t>
  </si>
  <si>
    <t>Dotmelení skleněných výplní truhlářských konstrukcí silikonovým tmelem</t>
  </si>
  <si>
    <t>m</t>
  </si>
  <si>
    <t>-1566853730</t>
  </si>
  <si>
    <t>14</t>
  </si>
  <si>
    <t>783163101</t>
  </si>
  <si>
    <t>Jednonásobný napouštěcí olejový nátěr truhlářských konstrukcí</t>
  </si>
  <si>
    <t>1476484182</t>
  </si>
  <si>
    <t>783164101</t>
  </si>
  <si>
    <t>Základní jednonásobný olejový nátěr truhlářských konstrukcí</t>
  </si>
  <si>
    <t>-17714795</t>
  </si>
  <si>
    <t>783167101</t>
  </si>
  <si>
    <t>Krycí jednonásobný olejový nátěr truhlářských konstrukcí</t>
  </si>
  <si>
    <t>-1679781396</t>
  </si>
  <si>
    <t>VRN</t>
  </si>
  <si>
    <t>Vedlejší rozpočtové náklady</t>
  </si>
  <si>
    <t>VRN3</t>
  </si>
  <si>
    <t>Zařízení staveniště</t>
  </si>
  <si>
    <t>17</t>
  </si>
  <si>
    <t>030001000</t>
  </si>
  <si>
    <t>%</t>
  </si>
  <si>
    <t>1024</t>
  </si>
  <si>
    <t>351510658</t>
  </si>
  <si>
    <t>VRN6</t>
  </si>
  <si>
    <t>Územní vlivy</t>
  </si>
  <si>
    <t>18</t>
  </si>
  <si>
    <t>065002000</t>
  </si>
  <si>
    <t>Mimostaveništní doprava materiálů</t>
  </si>
  <si>
    <t>-365263706</t>
  </si>
  <si>
    <t>VRN7</t>
  </si>
  <si>
    <t>Provozní vlivy</t>
  </si>
  <si>
    <t>19</t>
  </si>
  <si>
    <t>070001000</t>
  </si>
  <si>
    <t>1887700314</t>
  </si>
  <si>
    <t>VRN9</t>
  </si>
  <si>
    <t>Ostatní náklady</t>
  </si>
  <si>
    <t>20</t>
  </si>
  <si>
    <t>090001000</t>
  </si>
  <si>
    <t>kompl.</t>
  </si>
  <si>
    <t>-300684229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</si>
</sst>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8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9" fillId="0" borderId="0" xfId="0" applyFont="1" applyFill="1" applyAlignment="1" applyProtection="1">
      <alignment/>
      <protection/>
    </xf>
    <xf numFmtId="167" fontId="23" fillId="0" borderId="22" xfId="0" applyNumberFormat="1" applyFon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35" t="s">
        <v>14</v>
      </c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2"/>
      <c r="AL5" s="22"/>
      <c r="AM5" s="22"/>
      <c r="AN5" s="22"/>
      <c r="AO5" s="22"/>
      <c r="AP5" s="22"/>
      <c r="AQ5" s="22"/>
      <c r="AR5" s="20"/>
      <c r="BE5" s="232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37" t="s">
        <v>17</v>
      </c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2"/>
      <c r="AL6" s="22"/>
      <c r="AM6" s="22"/>
      <c r="AN6" s="22"/>
      <c r="AO6" s="22"/>
      <c r="AP6" s="22"/>
      <c r="AQ6" s="22"/>
      <c r="AR6" s="20"/>
      <c r="BE6" s="233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33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33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33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33"/>
      <c r="BS10" s="17" t="s">
        <v>6</v>
      </c>
    </row>
    <row r="11" spans="2:71" s="1" customFormat="1" ht="18.4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33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33"/>
      <c r="BS12" s="17" t="s">
        <v>6</v>
      </c>
    </row>
    <row r="13" spans="2:71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28</v>
      </c>
      <c r="AO13" s="22"/>
      <c r="AP13" s="22"/>
      <c r="AQ13" s="22"/>
      <c r="AR13" s="20"/>
      <c r="BE13" s="233"/>
      <c r="BS13" s="17" t="s">
        <v>6</v>
      </c>
    </row>
    <row r="14" spans="2:71" ht="12.75">
      <c r="B14" s="21"/>
      <c r="C14" s="22"/>
      <c r="D14" s="22"/>
      <c r="E14" s="238" t="s">
        <v>28</v>
      </c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33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33"/>
      <c r="BS15" s="17" t="s">
        <v>4</v>
      </c>
    </row>
    <row r="16" spans="2:71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33"/>
      <c r="BS16" s="17" t="s">
        <v>4</v>
      </c>
    </row>
    <row r="17" spans="2:71" s="1" customFormat="1" ht="18.4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33"/>
      <c r="BS17" s="17" t="s">
        <v>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33"/>
      <c r="BS18" s="17" t="s">
        <v>6</v>
      </c>
    </row>
    <row r="19" spans="2:71" s="1" customFormat="1" ht="12" customHeight="1">
      <c r="B19" s="21"/>
      <c r="C19" s="22"/>
      <c r="D19" s="29" t="s">
        <v>30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33"/>
      <c r="BS19" s="17" t="s">
        <v>6</v>
      </c>
    </row>
    <row r="20" spans="2:71" s="1" customFormat="1" ht="18.4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33"/>
      <c r="BS20" s="17" t="s">
        <v>31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33"/>
    </row>
    <row r="22" spans="2:57" s="1" customFormat="1" ht="12" customHeight="1">
      <c r="B22" s="21"/>
      <c r="C22" s="22"/>
      <c r="D22" s="29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33"/>
    </row>
    <row r="23" spans="2:57" s="1" customFormat="1" ht="16.5" customHeight="1">
      <c r="B23" s="21"/>
      <c r="C23" s="22"/>
      <c r="D23" s="22"/>
      <c r="E23" s="240" t="s">
        <v>1</v>
      </c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2"/>
      <c r="AP23" s="22"/>
      <c r="AQ23" s="22"/>
      <c r="AR23" s="20"/>
      <c r="BE23" s="233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33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33"/>
    </row>
    <row r="26" spans="1:57" s="2" customFormat="1" ht="25.9" customHeight="1">
      <c r="A26" s="34"/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41">
        <f>ROUND(AG94,2)</f>
        <v>0</v>
      </c>
      <c r="AL26" s="242"/>
      <c r="AM26" s="242"/>
      <c r="AN26" s="242"/>
      <c r="AO26" s="242"/>
      <c r="AP26" s="36"/>
      <c r="AQ26" s="36"/>
      <c r="AR26" s="39"/>
      <c r="BE26" s="233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33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43" t="s">
        <v>34</v>
      </c>
      <c r="M28" s="243"/>
      <c r="N28" s="243"/>
      <c r="O28" s="243"/>
      <c r="P28" s="243"/>
      <c r="Q28" s="36"/>
      <c r="R28" s="36"/>
      <c r="S28" s="36"/>
      <c r="T28" s="36"/>
      <c r="U28" s="36"/>
      <c r="V28" s="36"/>
      <c r="W28" s="243" t="s">
        <v>35</v>
      </c>
      <c r="X28" s="243"/>
      <c r="Y28" s="243"/>
      <c r="Z28" s="243"/>
      <c r="AA28" s="243"/>
      <c r="AB28" s="243"/>
      <c r="AC28" s="243"/>
      <c r="AD28" s="243"/>
      <c r="AE28" s="243"/>
      <c r="AF28" s="36"/>
      <c r="AG28" s="36"/>
      <c r="AH28" s="36"/>
      <c r="AI28" s="36"/>
      <c r="AJ28" s="36"/>
      <c r="AK28" s="243" t="s">
        <v>36</v>
      </c>
      <c r="AL28" s="243"/>
      <c r="AM28" s="243"/>
      <c r="AN28" s="243"/>
      <c r="AO28" s="243"/>
      <c r="AP28" s="36"/>
      <c r="AQ28" s="36"/>
      <c r="AR28" s="39"/>
      <c r="BE28" s="233"/>
    </row>
    <row r="29" spans="2:57" s="3" customFormat="1" ht="14.45" customHeight="1">
      <c r="B29" s="40"/>
      <c r="C29" s="41"/>
      <c r="D29" s="29" t="s">
        <v>37</v>
      </c>
      <c r="E29" s="41"/>
      <c r="F29" s="29" t="s">
        <v>38</v>
      </c>
      <c r="G29" s="41"/>
      <c r="H29" s="41"/>
      <c r="I29" s="41"/>
      <c r="J29" s="41"/>
      <c r="K29" s="41"/>
      <c r="L29" s="246">
        <v>0.21</v>
      </c>
      <c r="M29" s="245"/>
      <c r="N29" s="245"/>
      <c r="O29" s="245"/>
      <c r="P29" s="245"/>
      <c r="Q29" s="41"/>
      <c r="R29" s="41"/>
      <c r="S29" s="41"/>
      <c r="T29" s="41"/>
      <c r="U29" s="41"/>
      <c r="V29" s="41"/>
      <c r="W29" s="244">
        <f>ROUND(AZ94,2)</f>
        <v>0</v>
      </c>
      <c r="X29" s="245"/>
      <c r="Y29" s="245"/>
      <c r="Z29" s="245"/>
      <c r="AA29" s="245"/>
      <c r="AB29" s="245"/>
      <c r="AC29" s="245"/>
      <c r="AD29" s="245"/>
      <c r="AE29" s="245"/>
      <c r="AF29" s="41"/>
      <c r="AG29" s="41"/>
      <c r="AH29" s="41"/>
      <c r="AI29" s="41"/>
      <c r="AJ29" s="41"/>
      <c r="AK29" s="244">
        <f>ROUND(AV94,2)</f>
        <v>0</v>
      </c>
      <c r="AL29" s="245"/>
      <c r="AM29" s="245"/>
      <c r="AN29" s="245"/>
      <c r="AO29" s="245"/>
      <c r="AP29" s="41"/>
      <c r="AQ29" s="41"/>
      <c r="AR29" s="42"/>
      <c r="BE29" s="234"/>
    </row>
    <row r="30" spans="2:57" s="3" customFormat="1" ht="14.45" customHeight="1">
      <c r="B30" s="40"/>
      <c r="C30" s="41"/>
      <c r="D30" s="41"/>
      <c r="E30" s="41"/>
      <c r="F30" s="29" t="s">
        <v>39</v>
      </c>
      <c r="G30" s="41"/>
      <c r="H30" s="41"/>
      <c r="I30" s="41"/>
      <c r="J30" s="41"/>
      <c r="K30" s="41"/>
      <c r="L30" s="246">
        <v>0.15</v>
      </c>
      <c r="M30" s="245"/>
      <c r="N30" s="245"/>
      <c r="O30" s="245"/>
      <c r="P30" s="245"/>
      <c r="Q30" s="41"/>
      <c r="R30" s="41"/>
      <c r="S30" s="41"/>
      <c r="T30" s="41"/>
      <c r="U30" s="41"/>
      <c r="V30" s="41"/>
      <c r="W30" s="244">
        <f>ROUND(BA94,2)</f>
        <v>0</v>
      </c>
      <c r="X30" s="245"/>
      <c r="Y30" s="245"/>
      <c r="Z30" s="245"/>
      <c r="AA30" s="245"/>
      <c r="AB30" s="245"/>
      <c r="AC30" s="245"/>
      <c r="AD30" s="245"/>
      <c r="AE30" s="245"/>
      <c r="AF30" s="41"/>
      <c r="AG30" s="41"/>
      <c r="AH30" s="41"/>
      <c r="AI30" s="41"/>
      <c r="AJ30" s="41"/>
      <c r="AK30" s="244">
        <f>ROUND(AW94,2)</f>
        <v>0</v>
      </c>
      <c r="AL30" s="245"/>
      <c r="AM30" s="245"/>
      <c r="AN30" s="245"/>
      <c r="AO30" s="245"/>
      <c r="AP30" s="41"/>
      <c r="AQ30" s="41"/>
      <c r="AR30" s="42"/>
      <c r="BE30" s="234"/>
    </row>
    <row r="31" spans="2:57" s="3" customFormat="1" ht="14.45" customHeight="1" hidden="1">
      <c r="B31" s="40"/>
      <c r="C31" s="41"/>
      <c r="D31" s="41"/>
      <c r="E31" s="41"/>
      <c r="F31" s="29" t="s">
        <v>40</v>
      </c>
      <c r="G31" s="41"/>
      <c r="H31" s="41"/>
      <c r="I31" s="41"/>
      <c r="J31" s="41"/>
      <c r="K31" s="41"/>
      <c r="L31" s="246">
        <v>0.21</v>
      </c>
      <c r="M31" s="245"/>
      <c r="N31" s="245"/>
      <c r="O31" s="245"/>
      <c r="P31" s="245"/>
      <c r="Q31" s="41"/>
      <c r="R31" s="41"/>
      <c r="S31" s="41"/>
      <c r="T31" s="41"/>
      <c r="U31" s="41"/>
      <c r="V31" s="41"/>
      <c r="W31" s="244">
        <f>ROUND(BB94,2)</f>
        <v>0</v>
      </c>
      <c r="X31" s="245"/>
      <c r="Y31" s="245"/>
      <c r="Z31" s="245"/>
      <c r="AA31" s="245"/>
      <c r="AB31" s="245"/>
      <c r="AC31" s="245"/>
      <c r="AD31" s="245"/>
      <c r="AE31" s="245"/>
      <c r="AF31" s="41"/>
      <c r="AG31" s="41"/>
      <c r="AH31" s="41"/>
      <c r="AI31" s="41"/>
      <c r="AJ31" s="41"/>
      <c r="AK31" s="244">
        <v>0</v>
      </c>
      <c r="AL31" s="245"/>
      <c r="AM31" s="245"/>
      <c r="AN31" s="245"/>
      <c r="AO31" s="245"/>
      <c r="AP31" s="41"/>
      <c r="AQ31" s="41"/>
      <c r="AR31" s="42"/>
      <c r="BE31" s="234"/>
    </row>
    <row r="32" spans="2:57" s="3" customFormat="1" ht="14.45" customHeight="1" hidden="1">
      <c r="B32" s="40"/>
      <c r="C32" s="41"/>
      <c r="D32" s="41"/>
      <c r="E32" s="41"/>
      <c r="F32" s="29" t="s">
        <v>41</v>
      </c>
      <c r="G32" s="41"/>
      <c r="H32" s="41"/>
      <c r="I32" s="41"/>
      <c r="J32" s="41"/>
      <c r="K32" s="41"/>
      <c r="L32" s="246">
        <v>0.15</v>
      </c>
      <c r="M32" s="245"/>
      <c r="N32" s="245"/>
      <c r="O32" s="245"/>
      <c r="P32" s="245"/>
      <c r="Q32" s="41"/>
      <c r="R32" s="41"/>
      <c r="S32" s="41"/>
      <c r="T32" s="41"/>
      <c r="U32" s="41"/>
      <c r="V32" s="41"/>
      <c r="W32" s="244">
        <f>ROUND(BC94,2)</f>
        <v>0</v>
      </c>
      <c r="X32" s="245"/>
      <c r="Y32" s="245"/>
      <c r="Z32" s="245"/>
      <c r="AA32" s="245"/>
      <c r="AB32" s="245"/>
      <c r="AC32" s="245"/>
      <c r="AD32" s="245"/>
      <c r="AE32" s="245"/>
      <c r="AF32" s="41"/>
      <c r="AG32" s="41"/>
      <c r="AH32" s="41"/>
      <c r="AI32" s="41"/>
      <c r="AJ32" s="41"/>
      <c r="AK32" s="244">
        <v>0</v>
      </c>
      <c r="AL32" s="245"/>
      <c r="AM32" s="245"/>
      <c r="AN32" s="245"/>
      <c r="AO32" s="245"/>
      <c r="AP32" s="41"/>
      <c r="AQ32" s="41"/>
      <c r="AR32" s="42"/>
      <c r="BE32" s="234"/>
    </row>
    <row r="33" spans="2:57" s="3" customFormat="1" ht="14.45" customHeight="1" hidden="1">
      <c r="B33" s="40"/>
      <c r="C33" s="41"/>
      <c r="D33" s="41"/>
      <c r="E33" s="41"/>
      <c r="F33" s="29" t="s">
        <v>42</v>
      </c>
      <c r="G33" s="41"/>
      <c r="H33" s="41"/>
      <c r="I33" s="41"/>
      <c r="J33" s="41"/>
      <c r="K33" s="41"/>
      <c r="L33" s="246">
        <v>0</v>
      </c>
      <c r="M33" s="245"/>
      <c r="N33" s="245"/>
      <c r="O33" s="245"/>
      <c r="P33" s="245"/>
      <c r="Q33" s="41"/>
      <c r="R33" s="41"/>
      <c r="S33" s="41"/>
      <c r="T33" s="41"/>
      <c r="U33" s="41"/>
      <c r="V33" s="41"/>
      <c r="W33" s="244">
        <f>ROUND(BD94,2)</f>
        <v>0</v>
      </c>
      <c r="X33" s="245"/>
      <c r="Y33" s="245"/>
      <c r="Z33" s="245"/>
      <c r="AA33" s="245"/>
      <c r="AB33" s="245"/>
      <c r="AC33" s="245"/>
      <c r="AD33" s="245"/>
      <c r="AE33" s="245"/>
      <c r="AF33" s="41"/>
      <c r="AG33" s="41"/>
      <c r="AH33" s="41"/>
      <c r="AI33" s="41"/>
      <c r="AJ33" s="41"/>
      <c r="AK33" s="244">
        <v>0</v>
      </c>
      <c r="AL33" s="245"/>
      <c r="AM33" s="245"/>
      <c r="AN33" s="245"/>
      <c r="AO33" s="245"/>
      <c r="AP33" s="41"/>
      <c r="AQ33" s="41"/>
      <c r="AR33" s="42"/>
      <c r="BE33" s="234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33"/>
    </row>
    <row r="35" spans="1:57" s="2" customFormat="1" ht="25.9" customHeight="1">
      <c r="A35" s="34"/>
      <c r="B35" s="35"/>
      <c r="C35" s="43"/>
      <c r="D35" s="44" t="s">
        <v>43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44</v>
      </c>
      <c r="U35" s="45"/>
      <c r="V35" s="45"/>
      <c r="W35" s="45"/>
      <c r="X35" s="247" t="s">
        <v>45</v>
      </c>
      <c r="Y35" s="248"/>
      <c r="Z35" s="248"/>
      <c r="AA35" s="248"/>
      <c r="AB35" s="248"/>
      <c r="AC35" s="45"/>
      <c r="AD35" s="45"/>
      <c r="AE35" s="45"/>
      <c r="AF35" s="45"/>
      <c r="AG35" s="45"/>
      <c r="AH35" s="45"/>
      <c r="AI35" s="45"/>
      <c r="AJ35" s="45"/>
      <c r="AK35" s="249">
        <f>SUM(AK26:AK33)</f>
        <v>0</v>
      </c>
      <c r="AL35" s="248"/>
      <c r="AM35" s="248"/>
      <c r="AN35" s="248"/>
      <c r="AO35" s="250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46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47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48</v>
      </c>
      <c r="AI60" s="38"/>
      <c r="AJ60" s="38"/>
      <c r="AK60" s="38"/>
      <c r="AL60" s="38"/>
      <c r="AM60" s="52" t="s">
        <v>49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50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51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48</v>
      </c>
      <c r="AI75" s="38"/>
      <c r="AJ75" s="38"/>
      <c r="AK75" s="38"/>
      <c r="AL75" s="38"/>
      <c r="AM75" s="52" t="s">
        <v>49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52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2023024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51" t="str">
        <f>K6</f>
        <v>Areál Petynka - oprava fasády a oken jižní stěna</v>
      </c>
      <c r="M85" s="252"/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  <c r="AF85" s="252"/>
      <c r="AG85" s="252"/>
      <c r="AH85" s="252"/>
      <c r="AI85" s="252"/>
      <c r="AJ85" s="252"/>
      <c r="AK85" s="63"/>
      <c r="AL85" s="63"/>
      <c r="AM85" s="63"/>
      <c r="AN85" s="63"/>
      <c r="AO85" s="63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53" t="str">
        <f>IF(AN8="","",AN8)</f>
        <v>7. 11. 2023</v>
      </c>
      <c r="AN87" s="253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254" t="str">
        <f>IF(E17="","",E17)</f>
        <v xml:space="preserve"> </v>
      </c>
      <c r="AN89" s="255"/>
      <c r="AO89" s="255"/>
      <c r="AP89" s="255"/>
      <c r="AQ89" s="36"/>
      <c r="AR89" s="39"/>
      <c r="AS89" s="256" t="s">
        <v>53</v>
      </c>
      <c r="AT89" s="257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30</v>
      </c>
      <c r="AJ90" s="36"/>
      <c r="AK90" s="36"/>
      <c r="AL90" s="36"/>
      <c r="AM90" s="254" t="str">
        <f>IF(E20="","",E20)</f>
        <v xml:space="preserve"> </v>
      </c>
      <c r="AN90" s="255"/>
      <c r="AO90" s="255"/>
      <c r="AP90" s="255"/>
      <c r="AQ90" s="36"/>
      <c r="AR90" s="39"/>
      <c r="AS90" s="258"/>
      <c r="AT90" s="259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60"/>
      <c r="AT91" s="261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62" t="s">
        <v>54</v>
      </c>
      <c r="D92" s="263"/>
      <c r="E92" s="263"/>
      <c r="F92" s="263"/>
      <c r="G92" s="263"/>
      <c r="H92" s="73"/>
      <c r="I92" s="264" t="s">
        <v>55</v>
      </c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  <c r="AC92" s="263"/>
      <c r="AD92" s="263"/>
      <c r="AE92" s="263"/>
      <c r="AF92" s="263"/>
      <c r="AG92" s="265" t="s">
        <v>56</v>
      </c>
      <c r="AH92" s="263"/>
      <c r="AI92" s="263"/>
      <c r="AJ92" s="263"/>
      <c r="AK92" s="263"/>
      <c r="AL92" s="263"/>
      <c r="AM92" s="263"/>
      <c r="AN92" s="264" t="s">
        <v>57</v>
      </c>
      <c r="AO92" s="263"/>
      <c r="AP92" s="266"/>
      <c r="AQ92" s="74" t="s">
        <v>58</v>
      </c>
      <c r="AR92" s="39"/>
      <c r="AS92" s="75" t="s">
        <v>59</v>
      </c>
      <c r="AT92" s="76" t="s">
        <v>60</v>
      </c>
      <c r="AU92" s="76" t="s">
        <v>61</v>
      </c>
      <c r="AV92" s="76" t="s">
        <v>62</v>
      </c>
      <c r="AW92" s="76" t="s">
        <v>63</v>
      </c>
      <c r="AX92" s="76" t="s">
        <v>64</v>
      </c>
      <c r="AY92" s="76" t="s">
        <v>65</v>
      </c>
      <c r="AZ92" s="76" t="s">
        <v>66</v>
      </c>
      <c r="BA92" s="76" t="s">
        <v>67</v>
      </c>
      <c r="BB92" s="76" t="s">
        <v>68</v>
      </c>
      <c r="BC92" s="76" t="s">
        <v>69</v>
      </c>
      <c r="BD92" s="77" t="s">
        <v>70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71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70">
        <f>ROUND(AG95,2)</f>
        <v>0</v>
      </c>
      <c r="AH94" s="270"/>
      <c r="AI94" s="270"/>
      <c r="AJ94" s="270"/>
      <c r="AK94" s="270"/>
      <c r="AL94" s="270"/>
      <c r="AM94" s="270"/>
      <c r="AN94" s="271">
        <f>SUM(AG94,AT94)</f>
        <v>0</v>
      </c>
      <c r="AO94" s="271"/>
      <c r="AP94" s="271"/>
      <c r="AQ94" s="85" t="s">
        <v>1</v>
      </c>
      <c r="AR94" s="86"/>
      <c r="AS94" s="87">
        <f>ROUND(AS95,2)</f>
        <v>0</v>
      </c>
      <c r="AT94" s="88">
        <f>ROUND(SUM(AV94:AW94),2)</f>
        <v>0</v>
      </c>
      <c r="AU94" s="89">
        <f>ROUND(AU95,5)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ROUND(AZ95,2)</f>
        <v>0</v>
      </c>
      <c r="BA94" s="88">
        <f>ROUND(BA95,2)</f>
        <v>0</v>
      </c>
      <c r="BB94" s="88">
        <f>ROUND(BB95,2)</f>
        <v>0</v>
      </c>
      <c r="BC94" s="88">
        <f>ROUND(BC95,2)</f>
        <v>0</v>
      </c>
      <c r="BD94" s="90">
        <f>ROUND(BD95,2)</f>
        <v>0</v>
      </c>
      <c r="BS94" s="91" t="s">
        <v>72</v>
      </c>
      <c r="BT94" s="91" t="s">
        <v>73</v>
      </c>
      <c r="BV94" s="91" t="s">
        <v>74</v>
      </c>
      <c r="BW94" s="91" t="s">
        <v>5</v>
      </c>
      <c r="BX94" s="91" t="s">
        <v>75</v>
      </c>
      <c r="CL94" s="91" t="s">
        <v>1</v>
      </c>
    </row>
    <row r="95" spans="1:90" s="7" customFormat="1" ht="24.75" customHeight="1">
      <c r="A95" s="92" t="s">
        <v>76</v>
      </c>
      <c r="B95" s="93"/>
      <c r="C95" s="94"/>
      <c r="D95" s="269" t="s">
        <v>14</v>
      </c>
      <c r="E95" s="269"/>
      <c r="F95" s="269"/>
      <c r="G95" s="269"/>
      <c r="H95" s="269"/>
      <c r="I95" s="95"/>
      <c r="J95" s="269" t="s">
        <v>17</v>
      </c>
      <c r="K95" s="269"/>
      <c r="L95" s="269"/>
      <c r="M95" s="269"/>
      <c r="N95" s="269"/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  <c r="AE95" s="269"/>
      <c r="AF95" s="269"/>
      <c r="AG95" s="267">
        <f>'2023024 - Areál Petynka -...'!J28</f>
        <v>0</v>
      </c>
      <c r="AH95" s="268"/>
      <c r="AI95" s="268"/>
      <c r="AJ95" s="268"/>
      <c r="AK95" s="268"/>
      <c r="AL95" s="268"/>
      <c r="AM95" s="268"/>
      <c r="AN95" s="267">
        <f>SUM(AG95,AT95)</f>
        <v>0</v>
      </c>
      <c r="AO95" s="268"/>
      <c r="AP95" s="268"/>
      <c r="AQ95" s="96" t="s">
        <v>77</v>
      </c>
      <c r="AR95" s="97"/>
      <c r="AS95" s="98">
        <v>0</v>
      </c>
      <c r="AT95" s="99">
        <f>ROUND(SUM(AV95:AW95),2)</f>
        <v>0</v>
      </c>
      <c r="AU95" s="100">
        <f>'2023024 - Areál Petynka -...'!P122</f>
        <v>0</v>
      </c>
      <c r="AV95" s="99">
        <f>'2023024 - Areál Petynka -...'!J31</f>
        <v>0</v>
      </c>
      <c r="AW95" s="99">
        <f>'2023024 - Areál Petynka -...'!J32</f>
        <v>0</v>
      </c>
      <c r="AX95" s="99">
        <f>'2023024 - Areál Petynka -...'!J33</f>
        <v>0</v>
      </c>
      <c r="AY95" s="99">
        <f>'2023024 - Areál Petynka -...'!J34</f>
        <v>0</v>
      </c>
      <c r="AZ95" s="99">
        <f>'2023024 - Areál Petynka -...'!F31</f>
        <v>0</v>
      </c>
      <c r="BA95" s="99">
        <f>'2023024 - Areál Petynka -...'!F32</f>
        <v>0</v>
      </c>
      <c r="BB95" s="99">
        <f>'2023024 - Areál Petynka -...'!F33</f>
        <v>0</v>
      </c>
      <c r="BC95" s="99">
        <f>'2023024 - Areál Petynka -...'!F34</f>
        <v>0</v>
      </c>
      <c r="BD95" s="101">
        <f>'2023024 - Areál Petynka -...'!F35</f>
        <v>0</v>
      </c>
      <c r="BT95" s="102" t="s">
        <v>78</v>
      </c>
      <c r="BU95" s="102" t="s">
        <v>79</v>
      </c>
      <c r="BV95" s="102" t="s">
        <v>74</v>
      </c>
      <c r="BW95" s="102" t="s">
        <v>5</v>
      </c>
      <c r="BX95" s="102" t="s">
        <v>75</v>
      </c>
      <c r="CL95" s="102" t="s">
        <v>1</v>
      </c>
    </row>
    <row r="96" spans="1:57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9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5" customHeight="1">
      <c r="A97" s="34"/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algorithmName="SHA-512" hashValue="82B9sKv/m/fze7F6TJ5wAFCkpeZ+dib37NLP/YmzjiyEPyqW51ea9E54sbCOrWfB0E6/8AAGI6jJRUOFjf1dFA==" saltValue="eHblzQ3hLfKB+ANXdtmJb5x5WLr1Y1JF0cjSw/S7Si4MfeJKnXCc5fVeZsFoFW9bVQ0R39VBvmcgZQWwHTyY5Q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023024 - Areál Petynka -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9"/>
  <sheetViews>
    <sheetView showGridLines="0" tabSelected="1" workbookViewId="0" topLeftCell="A151">
      <selection activeCell="H167" sqref="H16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7" t="s">
        <v>5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0"/>
      <c r="AT3" s="17" t="s">
        <v>80</v>
      </c>
    </row>
    <row r="4" spans="2:46" s="1" customFormat="1" ht="24.95" customHeight="1">
      <c r="B4" s="20"/>
      <c r="D4" s="105" t="s">
        <v>81</v>
      </c>
      <c r="L4" s="20"/>
      <c r="M4" s="106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4"/>
      <c r="B6" s="39"/>
      <c r="C6" s="34"/>
      <c r="D6" s="107" t="s">
        <v>16</v>
      </c>
      <c r="E6" s="34"/>
      <c r="F6" s="34"/>
      <c r="G6" s="34"/>
      <c r="H6" s="34"/>
      <c r="I6" s="34"/>
      <c r="J6" s="34"/>
      <c r="K6" s="34"/>
      <c r="L6" s="5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s="2" customFormat="1" ht="16.5" customHeight="1">
      <c r="A7" s="34"/>
      <c r="B7" s="39"/>
      <c r="C7" s="34"/>
      <c r="D7" s="34"/>
      <c r="E7" s="273" t="s">
        <v>17</v>
      </c>
      <c r="F7" s="274"/>
      <c r="G7" s="274"/>
      <c r="H7" s="274"/>
      <c r="I7" s="34"/>
      <c r="J7" s="34"/>
      <c r="K7" s="34"/>
      <c r="L7" s="5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s="2" customFormat="1" ht="11.25">
      <c r="A8" s="34"/>
      <c r="B8" s="39"/>
      <c r="C8" s="34"/>
      <c r="D8" s="34"/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2" customHeight="1">
      <c r="A9" s="34"/>
      <c r="B9" s="39"/>
      <c r="C9" s="34"/>
      <c r="D9" s="107" t="s">
        <v>18</v>
      </c>
      <c r="E9" s="34"/>
      <c r="F9" s="108" t="s">
        <v>1</v>
      </c>
      <c r="G9" s="34"/>
      <c r="H9" s="34"/>
      <c r="I9" s="107" t="s">
        <v>19</v>
      </c>
      <c r="J9" s="108" t="s">
        <v>1</v>
      </c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07" t="s">
        <v>20</v>
      </c>
      <c r="E10" s="34"/>
      <c r="F10" s="108" t="s">
        <v>21</v>
      </c>
      <c r="G10" s="34"/>
      <c r="H10" s="34"/>
      <c r="I10" s="107" t="s">
        <v>22</v>
      </c>
      <c r="J10" s="109" t="str">
        <f>'Rekapitulace stavby'!AN8</f>
        <v>7. 11. 2023</v>
      </c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0.9" customHeight="1">
      <c r="A11" s="34"/>
      <c r="B11" s="39"/>
      <c r="C11" s="34"/>
      <c r="D11" s="34"/>
      <c r="E11" s="34"/>
      <c r="F11" s="34"/>
      <c r="G11" s="34"/>
      <c r="H11" s="34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7" t="s">
        <v>24</v>
      </c>
      <c r="E12" s="34"/>
      <c r="F12" s="34"/>
      <c r="G12" s="34"/>
      <c r="H12" s="34"/>
      <c r="I12" s="107" t="s">
        <v>25</v>
      </c>
      <c r="J12" s="108" t="str">
        <f>IF('Rekapitulace stavby'!AN10="","",'Rekapitulace stavby'!AN10)</f>
        <v/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8" customHeight="1">
      <c r="A13" s="34"/>
      <c r="B13" s="39"/>
      <c r="C13" s="34"/>
      <c r="D13" s="34"/>
      <c r="E13" s="108" t="str">
        <f>IF('Rekapitulace stavby'!E11="","",'Rekapitulace stavby'!E11)</f>
        <v xml:space="preserve"> </v>
      </c>
      <c r="F13" s="34"/>
      <c r="G13" s="34"/>
      <c r="H13" s="34"/>
      <c r="I13" s="107" t="s">
        <v>26</v>
      </c>
      <c r="J13" s="108" t="str">
        <f>IF('Rekapitulace stavby'!AN11="","",'Rekapitulace stavby'!AN11)</f>
        <v/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6.95" customHeight="1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07" t="s">
        <v>27</v>
      </c>
      <c r="E15" s="34"/>
      <c r="F15" s="34"/>
      <c r="G15" s="34"/>
      <c r="H15" s="34"/>
      <c r="I15" s="107" t="s">
        <v>25</v>
      </c>
      <c r="J15" s="30" t="str">
        <f>'Rekapitulace stavby'!AN13</f>
        <v>Vyplň údaj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8" customHeight="1">
      <c r="A16" s="34"/>
      <c r="B16" s="39"/>
      <c r="C16" s="34"/>
      <c r="D16" s="34"/>
      <c r="E16" s="275" t="str">
        <f>'Rekapitulace stavby'!E14</f>
        <v>Vyplň údaj</v>
      </c>
      <c r="F16" s="276"/>
      <c r="G16" s="276"/>
      <c r="H16" s="276"/>
      <c r="I16" s="107" t="s">
        <v>26</v>
      </c>
      <c r="J16" s="30" t="str">
        <f>'Rekapitulace stavby'!AN14</f>
        <v>Vyplň údaj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07" t="s">
        <v>29</v>
      </c>
      <c r="E18" s="34"/>
      <c r="F18" s="34"/>
      <c r="G18" s="34"/>
      <c r="H18" s="34"/>
      <c r="I18" s="107" t="s">
        <v>25</v>
      </c>
      <c r="J18" s="108" t="str">
        <f>IF('Rekapitulace stavby'!AN16="","",'Rekapitulace stavby'!AN16)</f>
        <v/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08" t="str">
        <f>IF('Rekapitulace stavby'!E17="","",'Rekapitulace stavby'!E17)</f>
        <v xml:space="preserve"> </v>
      </c>
      <c r="F19" s="34"/>
      <c r="G19" s="34"/>
      <c r="H19" s="34"/>
      <c r="I19" s="107" t="s">
        <v>26</v>
      </c>
      <c r="J19" s="108" t="str">
        <f>IF('Rekapitulace stavby'!AN17="","",'Rekapitulace stavby'!AN17)</f>
        <v/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07" t="s">
        <v>30</v>
      </c>
      <c r="E21" s="34"/>
      <c r="F21" s="34"/>
      <c r="G21" s="34"/>
      <c r="H21" s="34"/>
      <c r="I21" s="107" t="s">
        <v>25</v>
      </c>
      <c r="J21" s="108" t="str">
        <f>IF('Rekapitulace stavby'!AN19="","",'Rekapitulace stavby'!AN19)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108" t="str">
        <f>IF('Rekapitulace stavby'!E20="","",'Rekapitulace stavby'!E20)</f>
        <v xml:space="preserve"> </v>
      </c>
      <c r="F22" s="34"/>
      <c r="G22" s="34"/>
      <c r="H22" s="34"/>
      <c r="I22" s="107" t="s">
        <v>26</v>
      </c>
      <c r="J22" s="108" t="str">
        <f>IF('Rekapitulace stavby'!AN20="","",'Rekapitulace stavby'!AN20)</f>
        <v/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07" t="s">
        <v>32</v>
      </c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16.5" customHeight="1">
      <c r="A25" s="110"/>
      <c r="B25" s="111"/>
      <c r="C25" s="110"/>
      <c r="D25" s="110"/>
      <c r="E25" s="277" t="s">
        <v>1</v>
      </c>
      <c r="F25" s="277"/>
      <c r="G25" s="277"/>
      <c r="H25" s="277"/>
      <c r="I25" s="110"/>
      <c r="J25" s="110"/>
      <c r="K25" s="110"/>
      <c r="L25" s="112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</row>
    <row r="26" spans="1:31" s="2" customFormat="1" ht="6.95" customHeight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113"/>
      <c r="E27" s="113"/>
      <c r="F27" s="113"/>
      <c r="G27" s="113"/>
      <c r="H27" s="113"/>
      <c r="I27" s="113"/>
      <c r="J27" s="113"/>
      <c r="K27" s="113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35" customHeight="1">
      <c r="A28" s="34"/>
      <c r="B28" s="39"/>
      <c r="C28" s="34"/>
      <c r="D28" s="114" t="s">
        <v>33</v>
      </c>
      <c r="E28" s="34"/>
      <c r="F28" s="34"/>
      <c r="G28" s="34"/>
      <c r="H28" s="34"/>
      <c r="I28" s="34"/>
      <c r="J28" s="115">
        <f>ROUND(J122,2)</f>
        <v>0</v>
      </c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3"/>
      <c r="E29" s="113"/>
      <c r="F29" s="113"/>
      <c r="G29" s="113"/>
      <c r="H29" s="113"/>
      <c r="I29" s="113"/>
      <c r="J29" s="113"/>
      <c r="K29" s="11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9"/>
      <c r="C30" s="34"/>
      <c r="D30" s="34"/>
      <c r="E30" s="34"/>
      <c r="F30" s="116" t="s">
        <v>35</v>
      </c>
      <c r="G30" s="34"/>
      <c r="H30" s="34"/>
      <c r="I30" s="116" t="s">
        <v>34</v>
      </c>
      <c r="J30" s="116" t="s">
        <v>36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9"/>
      <c r="C31" s="34"/>
      <c r="D31" s="117" t="s">
        <v>37</v>
      </c>
      <c r="E31" s="107" t="s">
        <v>38</v>
      </c>
      <c r="F31" s="118">
        <f>ROUND((SUM(BE122:BE168)),2)</f>
        <v>0</v>
      </c>
      <c r="G31" s="34"/>
      <c r="H31" s="34"/>
      <c r="I31" s="119">
        <v>0.21</v>
      </c>
      <c r="J31" s="118">
        <f>ROUND(((SUM(BE122:BE168))*I31),2)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107" t="s">
        <v>39</v>
      </c>
      <c r="F32" s="118">
        <f>ROUND((SUM(BF122:BF168)),2)</f>
        <v>0</v>
      </c>
      <c r="G32" s="34"/>
      <c r="H32" s="34"/>
      <c r="I32" s="119">
        <v>0.15</v>
      </c>
      <c r="J32" s="118">
        <f>ROUND(((SUM(BF122:BF168))*I32),2)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34"/>
      <c r="E33" s="107" t="s">
        <v>40</v>
      </c>
      <c r="F33" s="118">
        <f>ROUND((SUM(BG122:BG168)),2)</f>
        <v>0</v>
      </c>
      <c r="G33" s="34"/>
      <c r="H33" s="34"/>
      <c r="I33" s="119">
        <v>0.21</v>
      </c>
      <c r="J33" s="118">
        <f>0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7" t="s">
        <v>41</v>
      </c>
      <c r="F34" s="118">
        <f>ROUND((SUM(BH122:BH168)),2)</f>
        <v>0</v>
      </c>
      <c r="G34" s="34"/>
      <c r="H34" s="34"/>
      <c r="I34" s="119">
        <v>0.15</v>
      </c>
      <c r="J34" s="118">
        <f>0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7" t="s">
        <v>42</v>
      </c>
      <c r="F35" s="118">
        <f>ROUND((SUM(BI122:BI168)),2)</f>
        <v>0</v>
      </c>
      <c r="G35" s="34"/>
      <c r="H35" s="34"/>
      <c r="I35" s="119">
        <v>0</v>
      </c>
      <c r="J35" s="118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6.95" customHeight="1">
      <c r="A36" s="34"/>
      <c r="B36" s="39"/>
      <c r="C36" s="34"/>
      <c r="D36" s="34"/>
      <c r="E36" s="34"/>
      <c r="F36" s="34"/>
      <c r="G36" s="34"/>
      <c r="H36" s="34"/>
      <c r="I36" s="34"/>
      <c r="J36" s="34"/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35" customHeight="1">
      <c r="A37" s="34"/>
      <c r="B37" s="39"/>
      <c r="C37" s="120"/>
      <c r="D37" s="121" t="s">
        <v>43</v>
      </c>
      <c r="E37" s="122"/>
      <c r="F37" s="122"/>
      <c r="G37" s="123" t="s">
        <v>44</v>
      </c>
      <c r="H37" s="124" t="s">
        <v>45</v>
      </c>
      <c r="I37" s="122"/>
      <c r="J37" s="125">
        <f>SUM(J28:J35)</f>
        <v>0</v>
      </c>
      <c r="K37" s="126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2:12" s="1" customFormat="1" ht="14.45" customHeight="1">
      <c r="B39" s="20"/>
      <c r="L39" s="20"/>
    </row>
    <row r="40" spans="2:12" s="1" customFormat="1" ht="14.45" customHeight="1">
      <c r="B40" s="20"/>
      <c r="L40" s="20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27" t="s">
        <v>46</v>
      </c>
      <c r="E50" s="128"/>
      <c r="F50" s="128"/>
      <c r="G50" s="127" t="s">
        <v>47</v>
      </c>
      <c r="H50" s="128"/>
      <c r="I50" s="128"/>
      <c r="J50" s="128"/>
      <c r="K50" s="128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29" t="s">
        <v>48</v>
      </c>
      <c r="E61" s="130"/>
      <c r="F61" s="131" t="s">
        <v>49</v>
      </c>
      <c r="G61" s="129" t="s">
        <v>48</v>
      </c>
      <c r="H61" s="130"/>
      <c r="I61" s="130"/>
      <c r="J61" s="132" t="s">
        <v>49</v>
      </c>
      <c r="K61" s="13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27" t="s">
        <v>50</v>
      </c>
      <c r="E65" s="133"/>
      <c r="F65" s="133"/>
      <c r="G65" s="127" t="s">
        <v>51</v>
      </c>
      <c r="H65" s="133"/>
      <c r="I65" s="133"/>
      <c r="J65" s="133"/>
      <c r="K65" s="133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29" t="s">
        <v>48</v>
      </c>
      <c r="E76" s="130"/>
      <c r="F76" s="131" t="s">
        <v>49</v>
      </c>
      <c r="G76" s="129" t="s">
        <v>48</v>
      </c>
      <c r="H76" s="130"/>
      <c r="I76" s="130"/>
      <c r="J76" s="132" t="s">
        <v>49</v>
      </c>
      <c r="K76" s="13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82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51" t="str">
        <f>E7</f>
        <v>Areál Petynka - oprava fasády a oken jižní stěna</v>
      </c>
      <c r="F85" s="278"/>
      <c r="G85" s="278"/>
      <c r="H85" s="278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>
      <c r="A87" s="34"/>
      <c r="B87" s="35"/>
      <c r="C87" s="29" t="s">
        <v>20</v>
      </c>
      <c r="D87" s="36"/>
      <c r="E87" s="36"/>
      <c r="F87" s="27" t="str">
        <f>F10</f>
        <v xml:space="preserve"> </v>
      </c>
      <c r="G87" s="36"/>
      <c r="H87" s="36"/>
      <c r="I87" s="29" t="s">
        <v>22</v>
      </c>
      <c r="J87" s="66" t="str">
        <f>IF(J10="","",J10)</f>
        <v>7. 11. 2023</v>
      </c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2" customHeight="1">
      <c r="A89" s="34"/>
      <c r="B89" s="35"/>
      <c r="C89" s="29" t="s">
        <v>24</v>
      </c>
      <c r="D89" s="36"/>
      <c r="E89" s="36"/>
      <c r="F89" s="27" t="str">
        <f>E13</f>
        <v xml:space="preserve"> </v>
      </c>
      <c r="G89" s="36"/>
      <c r="H89" s="36"/>
      <c r="I89" s="29" t="s">
        <v>29</v>
      </c>
      <c r="J89" s="32" t="str">
        <f>E19</f>
        <v xml:space="preserve"> 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5.2" customHeight="1">
      <c r="A90" s="34"/>
      <c r="B90" s="35"/>
      <c r="C90" s="29" t="s">
        <v>27</v>
      </c>
      <c r="D90" s="36"/>
      <c r="E90" s="36"/>
      <c r="F90" s="27" t="str">
        <f>IF(E16="","",E16)</f>
        <v>Vyplň údaj</v>
      </c>
      <c r="G90" s="36"/>
      <c r="H90" s="36"/>
      <c r="I90" s="29" t="s">
        <v>30</v>
      </c>
      <c r="J90" s="32" t="str">
        <f>E22</f>
        <v xml:space="preserve"> </v>
      </c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0.35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9.25" customHeight="1">
      <c r="A92" s="34"/>
      <c r="B92" s="35"/>
      <c r="C92" s="138" t="s">
        <v>83</v>
      </c>
      <c r="D92" s="139"/>
      <c r="E92" s="139"/>
      <c r="F92" s="139"/>
      <c r="G92" s="139"/>
      <c r="H92" s="139"/>
      <c r="I92" s="139"/>
      <c r="J92" s="140" t="s">
        <v>84</v>
      </c>
      <c r="K92" s="139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2.9" customHeight="1">
      <c r="A94" s="34"/>
      <c r="B94" s="35"/>
      <c r="C94" s="141" t="s">
        <v>85</v>
      </c>
      <c r="D94" s="36"/>
      <c r="E94" s="36"/>
      <c r="F94" s="36"/>
      <c r="G94" s="36"/>
      <c r="H94" s="36"/>
      <c r="I94" s="36"/>
      <c r="J94" s="84">
        <f>J122</f>
        <v>0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U94" s="17" t="s">
        <v>86</v>
      </c>
    </row>
    <row r="95" spans="2:12" s="9" customFormat="1" ht="24.95" customHeight="1">
      <c r="B95" s="142"/>
      <c r="C95" s="143"/>
      <c r="D95" s="144" t="s">
        <v>87</v>
      </c>
      <c r="E95" s="145"/>
      <c r="F95" s="145"/>
      <c r="G95" s="145"/>
      <c r="H95" s="145"/>
      <c r="I95" s="145"/>
      <c r="J95" s="146">
        <f>J123</f>
        <v>0</v>
      </c>
      <c r="K95" s="143"/>
      <c r="L95" s="147"/>
    </row>
    <row r="96" spans="2:12" s="10" customFormat="1" ht="19.9" customHeight="1">
      <c r="B96" s="148"/>
      <c r="C96" s="149"/>
      <c r="D96" s="150" t="s">
        <v>88</v>
      </c>
      <c r="E96" s="151"/>
      <c r="F96" s="151"/>
      <c r="G96" s="151"/>
      <c r="H96" s="151"/>
      <c r="I96" s="151"/>
      <c r="J96" s="152">
        <f>J124</f>
        <v>0</v>
      </c>
      <c r="K96" s="149"/>
      <c r="L96" s="153"/>
    </row>
    <row r="97" spans="2:12" s="10" customFormat="1" ht="19.9" customHeight="1">
      <c r="B97" s="148"/>
      <c r="C97" s="149"/>
      <c r="D97" s="150" t="s">
        <v>89</v>
      </c>
      <c r="E97" s="151"/>
      <c r="F97" s="151"/>
      <c r="G97" s="151"/>
      <c r="H97" s="151"/>
      <c r="I97" s="151"/>
      <c r="J97" s="152">
        <f>J128</f>
        <v>0</v>
      </c>
      <c r="K97" s="149"/>
      <c r="L97" s="153"/>
    </row>
    <row r="98" spans="2:12" s="9" customFormat="1" ht="24.95" customHeight="1">
      <c r="B98" s="142"/>
      <c r="C98" s="143"/>
      <c r="D98" s="144" t="s">
        <v>90</v>
      </c>
      <c r="E98" s="145"/>
      <c r="F98" s="145"/>
      <c r="G98" s="145"/>
      <c r="H98" s="145"/>
      <c r="I98" s="145"/>
      <c r="J98" s="146">
        <f>J136</f>
        <v>0</v>
      </c>
      <c r="K98" s="143"/>
      <c r="L98" s="147"/>
    </row>
    <row r="99" spans="2:12" s="10" customFormat="1" ht="19.9" customHeight="1">
      <c r="B99" s="148"/>
      <c r="C99" s="149"/>
      <c r="D99" s="150" t="s">
        <v>91</v>
      </c>
      <c r="E99" s="151"/>
      <c r="F99" s="151"/>
      <c r="G99" s="151"/>
      <c r="H99" s="151"/>
      <c r="I99" s="151"/>
      <c r="J99" s="152">
        <f>J137</f>
        <v>0</v>
      </c>
      <c r="K99" s="149"/>
      <c r="L99" s="153"/>
    </row>
    <row r="100" spans="2:12" s="9" customFormat="1" ht="24.95" customHeight="1">
      <c r="B100" s="142"/>
      <c r="C100" s="143"/>
      <c r="D100" s="144" t="s">
        <v>92</v>
      </c>
      <c r="E100" s="145"/>
      <c r="F100" s="145"/>
      <c r="G100" s="145"/>
      <c r="H100" s="145"/>
      <c r="I100" s="145"/>
      <c r="J100" s="146">
        <f>J160</f>
        <v>0</v>
      </c>
      <c r="K100" s="143"/>
      <c r="L100" s="147"/>
    </row>
    <row r="101" spans="2:12" s="10" customFormat="1" ht="19.9" customHeight="1">
      <c r="B101" s="148"/>
      <c r="C101" s="149"/>
      <c r="D101" s="150" t="s">
        <v>93</v>
      </c>
      <c r="E101" s="151"/>
      <c r="F101" s="151"/>
      <c r="G101" s="151"/>
      <c r="H101" s="151"/>
      <c r="I101" s="151"/>
      <c r="J101" s="152">
        <f>J161</f>
        <v>0</v>
      </c>
      <c r="K101" s="149"/>
      <c r="L101" s="153"/>
    </row>
    <row r="102" spans="2:12" s="10" customFormat="1" ht="19.9" customHeight="1">
      <c r="B102" s="148"/>
      <c r="C102" s="149"/>
      <c r="D102" s="150" t="s">
        <v>94</v>
      </c>
      <c r="E102" s="151"/>
      <c r="F102" s="151"/>
      <c r="G102" s="151"/>
      <c r="H102" s="151"/>
      <c r="I102" s="151"/>
      <c r="J102" s="152">
        <f>J163</f>
        <v>0</v>
      </c>
      <c r="K102" s="149"/>
      <c r="L102" s="153"/>
    </row>
    <row r="103" spans="2:12" s="10" customFormat="1" ht="19.9" customHeight="1">
      <c r="B103" s="148"/>
      <c r="C103" s="149"/>
      <c r="D103" s="150" t="s">
        <v>95</v>
      </c>
      <c r="E103" s="151"/>
      <c r="F103" s="151"/>
      <c r="G103" s="151"/>
      <c r="H103" s="151"/>
      <c r="I103" s="151"/>
      <c r="J103" s="152">
        <f>J165</f>
        <v>0</v>
      </c>
      <c r="K103" s="149"/>
      <c r="L103" s="153"/>
    </row>
    <row r="104" spans="2:12" s="10" customFormat="1" ht="19.9" customHeight="1">
      <c r="B104" s="148"/>
      <c r="C104" s="149"/>
      <c r="D104" s="150" t="s">
        <v>96</v>
      </c>
      <c r="E104" s="151"/>
      <c r="F104" s="151"/>
      <c r="G104" s="151"/>
      <c r="H104" s="151"/>
      <c r="I104" s="151"/>
      <c r="J104" s="152">
        <f>J167</f>
        <v>0</v>
      </c>
      <c r="K104" s="149"/>
      <c r="L104" s="153"/>
    </row>
    <row r="105" spans="1:31" s="2" customFormat="1" ht="21.75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pans="1:31" s="2" customFormat="1" ht="6.95" customHeight="1">
      <c r="A110" s="34"/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23" t="s">
        <v>97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16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251" t="str">
        <f>E7</f>
        <v>Areál Petynka - oprava fasády a oken jižní stěna</v>
      </c>
      <c r="F114" s="278"/>
      <c r="G114" s="278"/>
      <c r="H114" s="278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20</v>
      </c>
      <c r="D116" s="36"/>
      <c r="E116" s="36"/>
      <c r="F116" s="27" t="str">
        <f>F10</f>
        <v xml:space="preserve"> </v>
      </c>
      <c r="G116" s="36"/>
      <c r="H116" s="36"/>
      <c r="I116" s="29" t="s">
        <v>22</v>
      </c>
      <c r="J116" s="66" t="str">
        <f>IF(J10="","",J10)</f>
        <v>7. 11. 2023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5.2" customHeight="1">
      <c r="A118" s="34"/>
      <c r="B118" s="35"/>
      <c r="C118" s="29" t="s">
        <v>24</v>
      </c>
      <c r="D118" s="36"/>
      <c r="E118" s="36"/>
      <c r="F118" s="27" t="str">
        <f>E13</f>
        <v xml:space="preserve"> </v>
      </c>
      <c r="G118" s="36"/>
      <c r="H118" s="36"/>
      <c r="I118" s="29" t="s">
        <v>29</v>
      </c>
      <c r="J118" s="32" t="str">
        <f>E19</f>
        <v xml:space="preserve"> 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27</v>
      </c>
      <c r="D119" s="36"/>
      <c r="E119" s="36"/>
      <c r="F119" s="27" t="str">
        <f>IF(E16="","",E16)</f>
        <v>Vyplň údaj</v>
      </c>
      <c r="G119" s="36"/>
      <c r="H119" s="36"/>
      <c r="I119" s="29" t="s">
        <v>30</v>
      </c>
      <c r="J119" s="32" t="str">
        <f>E22</f>
        <v xml:space="preserve"> 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11" customFormat="1" ht="29.25" customHeight="1">
      <c r="A121" s="154"/>
      <c r="B121" s="155"/>
      <c r="C121" s="156" t="s">
        <v>98</v>
      </c>
      <c r="D121" s="157" t="s">
        <v>58</v>
      </c>
      <c r="E121" s="157" t="s">
        <v>54</v>
      </c>
      <c r="F121" s="157" t="s">
        <v>55</v>
      </c>
      <c r="G121" s="157" t="s">
        <v>99</v>
      </c>
      <c r="H121" s="157" t="s">
        <v>100</v>
      </c>
      <c r="I121" s="157" t="s">
        <v>101</v>
      </c>
      <c r="J121" s="157" t="s">
        <v>84</v>
      </c>
      <c r="K121" s="158" t="s">
        <v>102</v>
      </c>
      <c r="L121" s="159"/>
      <c r="M121" s="75" t="s">
        <v>1</v>
      </c>
      <c r="N121" s="76" t="s">
        <v>37</v>
      </c>
      <c r="O121" s="76" t="s">
        <v>103</v>
      </c>
      <c r="P121" s="76" t="s">
        <v>104</v>
      </c>
      <c r="Q121" s="76" t="s">
        <v>105</v>
      </c>
      <c r="R121" s="76" t="s">
        <v>106</v>
      </c>
      <c r="S121" s="76" t="s">
        <v>107</v>
      </c>
      <c r="T121" s="77" t="s">
        <v>108</v>
      </c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</row>
    <row r="122" spans="1:63" s="2" customFormat="1" ht="22.9" customHeight="1">
      <c r="A122" s="34"/>
      <c r="B122" s="35"/>
      <c r="C122" s="82" t="s">
        <v>109</v>
      </c>
      <c r="D122" s="36"/>
      <c r="E122" s="36"/>
      <c r="F122" s="36"/>
      <c r="G122" s="36"/>
      <c r="H122" s="36"/>
      <c r="I122" s="36"/>
      <c r="J122" s="160">
        <f>BK122</f>
        <v>0</v>
      </c>
      <c r="K122" s="36"/>
      <c r="L122" s="39"/>
      <c r="M122" s="78"/>
      <c r="N122" s="161"/>
      <c r="O122" s="79"/>
      <c r="P122" s="162">
        <f>P123+P136+P160</f>
        <v>0</v>
      </c>
      <c r="Q122" s="79"/>
      <c r="R122" s="162">
        <f>R123+R136+R160</f>
        <v>0.05729000000000001</v>
      </c>
      <c r="S122" s="79"/>
      <c r="T122" s="163">
        <f>T123+T136+T160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72</v>
      </c>
      <c r="AU122" s="17" t="s">
        <v>86</v>
      </c>
      <c r="BK122" s="164">
        <f>BK123+BK136+BK160</f>
        <v>0</v>
      </c>
    </row>
    <row r="123" spans="2:63" s="12" customFormat="1" ht="25.9" customHeight="1">
      <c r="B123" s="165"/>
      <c r="C123" s="166"/>
      <c r="D123" s="167" t="s">
        <v>72</v>
      </c>
      <c r="E123" s="168" t="s">
        <v>110</v>
      </c>
      <c r="F123" s="168" t="s">
        <v>111</v>
      </c>
      <c r="G123" s="166"/>
      <c r="H123" s="166"/>
      <c r="I123" s="169"/>
      <c r="J123" s="170">
        <f>BK123</f>
        <v>0</v>
      </c>
      <c r="K123" s="166"/>
      <c r="L123" s="171"/>
      <c r="M123" s="172"/>
      <c r="N123" s="173"/>
      <c r="O123" s="173"/>
      <c r="P123" s="174">
        <f>P124+P128</f>
        <v>0</v>
      </c>
      <c r="Q123" s="173"/>
      <c r="R123" s="174">
        <f>R124+R128</f>
        <v>0</v>
      </c>
      <c r="S123" s="173"/>
      <c r="T123" s="175">
        <f>T124+T128</f>
        <v>0</v>
      </c>
      <c r="AR123" s="176" t="s">
        <v>78</v>
      </c>
      <c r="AT123" s="177" t="s">
        <v>72</v>
      </c>
      <c r="AU123" s="177" t="s">
        <v>73</v>
      </c>
      <c r="AY123" s="176" t="s">
        <v>112</v>
      </c>
      <c r="BK123" s="178">
        <f>BK124+BK128</f>
        <v>0</v>
      </c>
    </row>
    <row r="124" spans="2:63" s="12" customFormat="1" ht="22.9" customHeight="1">
      <c r="B124" s="165"/>
      <c r="C124" s="166"/>
      <c r="D124" s="167" t="s">
        <v>72</v>
      </c>
      <c r="E124" s="179" t="s">
        <v>113</v>
      </c>
      <c r="F124" s="179" t="s">
        <v>114</v>
      </c>
      <c r="G124" s="166"/>
      <c r="H124" s="166"/>
      <c r="I124" s="169"/>
      <c r="J124" s="180">
        <f>BK124</f>
        <v>0</v>
      </c>
      <c r="K124" s="166"/>
      <c r="L124" s="171"/>
      <c r="M124" s="172"/>
      <c r="N124" s="173"/>
      <c r="O124" s="173"/>
      <c r="P124" s="174">
        <f>SUM(P125:P127)</f>
        <v>0</v>
      </c>
      <c r="Q124" s="173"/>
      <c r="R124" s="174">
        <f>SUM(R125:R127)</f>
        <v>0</v>
      </c>
      <c r="S124" s="173"/>
      <c r="T124" s="175">
        <f>SUM(T125:T127)</f>
        <v>0</v>
      </c>
      <c r="AR124" s="176" t="s">
        <v>78</v>
      </c>
      <c r="AT124" s="177" t="s">
        <v>72</v>
      </c>
      <c r="AU124" s="177" t="s">
        <v>78</v>
      </c>
      <c r="AY124" s="176" t="s">
        <v>112</v>
      </c>
      <c r="BK124" s="178">
        <f>SUM(BK125:BK127)</f>
        <v>0</v>
      </c>
    </row>
    <row r="125" spans="1:65" s="2" customFormat="1" ht="24.2" customHeight="1">
      <c r="A125" s="34"/>
      <c r="B125" s="35"/>
      <c r="C125" s="181" t="s">
        <v>78</v>
      </c>
      <c r="D125" s="181" t="s">
        <v>115</v>
      </c>
      <c r="E125" s="182" t="s">
        <v>116</v>
      </c>
      <c r="F125" s="183" t="s">
        <v>117</v>
      </c>
      <c r="G125" s="184" t="s">
        <v>118</v>
      </c>
      <c r="H125" s="185">
        <v>80</v>
      </c>
      <c r="I125" s="186"/>
      <c r="J125" s="187">
        <f>ROUND(I125*H125,2)</f>
        <v>0</v>
      </c>
      <c r="K125" s="183" t="s">
        <v>119</v>
      </c>
      <c r="L125" s="39"/>
      <c r="M125" s="188" t="s">
        <v>1</v>
      </c>
      <c r="N125" s="189" t="s">
        <v>38</v>
      </c>
      <c r="O125" s="71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2" t="s">
        <v>120</v>
      </c>
      <c r="AT125" s="192" t="s">
        <v>115</v>
      </c>
      <c r="AU125" s="192" t="s">
        <v>80</v>
      </c>
      <c r="AY125" s="17" t="s">
        <v>112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17" t="s">
        <v>78</v>
      </c>
      <c r="BK125" s="193">
        <f>ROUND(I125*H125,2)</f>
        <v>0</v>
      </c>
      <c r="BL125" s="17" t="s">
        <v>120</v>
      </c>
      <c r="BM125" s="192" t="s">
        <v>121</v>
      </c>
    </row>
    <row r="126" spans="1:65" s="2" customFormat="1" ht="24.2" customHeight="1">
      <c r="A126" s="34"/>
      <c r="B126" s="35"/>
      <c r="C126" s="181" t="s">
        <v>80</v>
      </c>
      <c r="D126" s="181" t="s">
        <v>115</v>
      </c>
      <c r="E126" s="182" t="s">
        <v>122</v>
      </c>
      <c r="F126" s="183" t="s">
        <v>123</v>
      </c>
      <c r="G126" s="184" t="s">
        <v>118</v>
      </c>
      <c r="H126" s="185">
        <v>86</v>
      </c>
      <c r="I126" s="186"/>
      <c r="J126" s="187">
        <f>ROUND(I126*H126,2)</f>
        <v>0</v>
      </c>
      <c r="K126" s="183" t="s">
        <v>119</v>
      </c>
      <c r="L126" s="39"/>
      <c r="M126" s="188" t="s">
        <v>1</v>
      </c>
      <c r="N126" s="189" t="s">
        <v>38</v>
      </c>
      <c r="O126" s="71"/>
      <c r="P126" s="190">
        <f>O126*H126</f>
        <v>0</v>
      </c>
      <c r="Q126" s="190">
        <v>0</v>
      </c>
      <c r="R126" s="190">
        <f>Q126*H126</f>
        <v>0</v>
      </c>
      <c r="S126" s="190">
        <v>0</v>
      </c>
      <c r="T126" s="191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2" t="s">
        <v>120</v>
      </c>
      <c r="AT126" s="192" t="s">
        <v>115</v>
      </c>
      <c r="AU126" s="192" t="s">
        <v>80</v>
      </c>
      <c r="AY126" s="17" t="s">
        <v>112</v>
      </c>
      <c r="BE126" s="193">
        <f>IF(N126="základní",J126,0)</f>
        <v>0</v>
      </c>
      <c r="BF126" s="193">
        <f>IF(N126="snížená",J126,0)</f>
        <v>0</v>
      </c>
      <c r="BG126" s="193">
        <f>IF(N126="zákl. přenesená",J126,0)</f>
        <v>0</v>
      </c>
      <c r="BH126" s="193">
        <f>IF(N126="sníž. přenesená",J126,0)</f>
        <v>0</v>
      </c>
      <c r="BI126" s="193">
        <f>IF(N126="nulová",J126,0)</f>
        <v>0</v>
      </c>
      <c r="BJ126" s="17" t="s">
        <v>78</v>
      </c>
      <c r="BK126" s="193">
        <f>ROUND(I126*H126,2)</f>
        <v>0</v>
      </c>
      <c r="BL126" s="17" t="s">
        <v>120</v>
      </c>
      <c r="BM126" s="192" t="s">
        <v>124</v>
      </c>
    </row>
    <row r="127" spans="2:51" s="13" customFormat="1" ht="11.25">
      <c r="B127" s="194"/>
      <c r="C127" s="195"/>
      <c r="D127" s="196" t="s">
        <v>125</v>
      </c>
      <c r="E127" s="197" t="s">
        <v>1</v>
      </c>
      <c r="F127" s="198" t="s">
        <v>126</v>
      </c>
      <c r="G127" s="195"/>
      <c r="H127" s="199">
        <v>86</v>
      </c>
      <c r="I127" s="200"/>
      <c r="J127" s="195"/>
      <c r="K127" s="195"/>
      <c r="L127" s="201"/>
      <c r="M127" s="202"/>
      <c r="N127" s="203"/>
      <c r="O127" s="203"/>
      <c r="P127" s="203"/>
      <c r="Q127" s="203"/>
      <c r="R127" s="203"/>
      <c r="S127" s="203"/>
      <c r="T127" s="204"/>
      <c r="AT127" s="205" t="s">
        <v>125</v>
      </c>
      <c r="AU127" s="205" t="s">
        <v>80</v>
      </c>
      <c r="AV127" s="13" t="s">
        <v>80</v>
      </c>
      <c r="AW127" s="13" t="s">
        <v>31</v>
      </c>
      <c r="AX127" s="13" t="s">
        <v>78</v>
      </c>
      <c r="AY127" s="205" t="s">
        <v>112</v>
      </c>
    </row>
    <row r="128" spans="2:63" s="12" customFormat="1" ht="22.9" customHeight="1">
      <c r="B128" s="165"/>
      <c r="C128" s="166"/>
      <c r="D128" s="167" t="s">
        <v>72</v>
      </c>
      <c r="E128" s="179" t="s">
        <v>127</v>
      </c>
      <c r="F128" s="179" t="s">
        <v>128</v>
      </c>
      <c r="G128" s="166"/>
      <c r="H128" s="166"/>
      <c r="I128" s="169"/>
      <c r="J128" s="180">
        <f>BK128</f>
        <v>0</v>
      </c>
      <c r="K128" s="166"/>
      <c r="L128" s="171"/>
      <c r="M128" s="172"/>
      <c r="N128" s="173"/>
      <c r="O128" s="173"/>
      <c r="P128" s="174">
        <f>SUM(P129:P135)</f>
        <v>0</v>
      </c>
      <c r="Q128" s="173"/>
      <c r="R128" s="174">
        <f>SUM(R129:R135)</f>
        <v>0</v>
      </c>
      <c r="S128" s="173"/>
      <c r="T128" s="175">
        <f>SUM(T129:T135)</f>
        <v>0</v>
      </c>
      <c r="AR128" s="176" t="s">
        <v>78</v>
      </c>
      <c r="AT128" s="177" t="s">
        <v>72</v>
      </c>
      <c r="AU128" s="177" t="s">
        <v>78</v>
      </c>
      <c r="AY128" s="176" t="s">
        <v>112</v>
      </c>
      <c r="BK128" s="178">
        <f>SUM(BK129:BK135)</f>
        <v>0</v>
      </c>
    </row>
    <row r="129" spans="1:65" s="2" customFormat="1" ht="33" customHeight="1">
      <c r="A129" s="34"/>
      <c r="B129" s="35"/>
      <c r="C129" s="181" t="s">
        <v>129</v>
      </c>
      <c r="D129" s="181" t="s">
        <v>115</v>
      </c>
      <c r="E129" s="182" t="s">
        <v>130</v>
      </c>
      <c r="F129" s="183" t="s">
        <v>131</v>
      </c>
      <c r="G129" s="184" t="s">
        <v>118</v>
      </c>
      <c r="H129" s="185">
        <v>378.3</v>
      </c>
      <c r="I129" s="186"/>
      <c r="J129" s="187">
        <f>ROUND(I129*H129,2)</f>
        <v>0</v>
      </c>
      <c r="K129" s="183" t="s">
        <v>119</v>
      </c>
      <c r="L129" s="39"/>
      <c r="M129" s="188" t="s">
        <v>1</v>
      </c>
      <c r="N129" s="189" t="s">
        <v>38</v>
      </c>
      <c r="O129" s="71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2" t="s">
        <v>120</v>
      </c>
      <c r="AT129" s="192" t="s">
        <v>115</v>
      </c>
      <c r="AU129" s="192" t="s">
        <v>80</v>
      </c>
      <c r="AY129" s="17" t="s">
        <v>112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17" t="s">
        <v>78</v>
      </c>
      <c r="BK129" s="193">
        <f>ROUND(I129*H129,2)</f>
        <v>0</v>
      </c>
      <c r="BL129" s="17" t="s">
        <v>120</v>
      </c>
      <c r="BM129" s="192" t="s">
        <v>132</v>
      </c>
    </row>
    <row r="130" spans="2:51" s="14" customFormat="1" ht="11.25">
      <c r="B130" s="206"/>
      <c r="C130" s="207"/>
      <c r="D130" s="196" t="s">
        <v>125</v>
      </c>
      <c r="E130" s="208" t="s">
        <v>1</v>
      </c>
      <c r="F130" s="209" t="s">
        <v>133</v>
      </c>
      <c r="G130" s="207"/>
      <c r="H130" s="208" t="s">
        <v>1</v>
      </c>
      <c r="I130" s="210"/>
      <c r="J130" s="207"/>
      <c r="K130" s="207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125</v>
      </c>
      <c r="AU130" s="215" t="s">
        <v>80</v>
      </c>
      <c r="AV130" s="14" t="s">
        <v>78</v>
      </c>
      <c r="AW130" s="14" t="s">
        <v>31</v>
      </c>
      <c r="AX130" s="14" t="s">
        <v>73</v>
      </c>
      <c r="AY130" s="215" t="s">
        <v>112</v>
      </c>
    </row>
    <row r="131" spans="2:51" s="14" customFormat="1" ht="11.25">
      <c r="B131" s="206"/>
      <c r="C131" s="207"/>
      <c r="D131" s="196" t="s">
        <v>125</v>
      </c>
      <c r="E131" s="208" t="s">
        <v>1</v>
      </c>
      <c r="F131" s="209" t="s">
        <v>134</v>
      </c>
      <c r="G131" s="207"/>
      <c r="H131" s="208" t="s">
        <v>1</v>
      </c>
      <c r="I131" s="210"/>
      <c r="J131" s="207"/>
      <c r="K131" s="207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125</v>
      </c>
      <c r="AU131" s="215" t="s">
        <v>80</v>
      </c>
      <c r="AV131" s="14" t="s">
        <v>78</v>
      </c>
      <c r="AW131" s="14" t="s">
        <v>31</v>
      </c>
      <c r="AX131" s="14" t="s">
        <v>73</v>
      </c>
      <c r="AY131" s="215" t="s">
        <v>112</v>
      </c>
    </row>
    <row r="132" spans="2:51" s="13" customFormat="1" ht="11.25">
      <c r="B132" s="194"/>
      <c r="C132" s="195"/>
      <c r="D132" s="196" t="s">
        <v>125</v>
      </c>
      <c r="E132" s="197" t="s">
        <v>1</v>
      </c>
      <c r="F132" s="198" t="s">
        <v>135</v>
      </c>
      <c r="G132" s="195"/>
      <c r="H132" s="199">
        <v>378.3</v>
      </c>
      <c r="I132" s="200"/>
      <c r="J132" s="195"/>
      <c r="K132" s="195"/>
      <c r="L132" s="201"/>
      <c r="M132" s="202"/>
      <c r="N132" s="203"/>
      <c r="O132" s="203"/>
      <c r="P132" s="203"/>
      <c r="Q132" s="203"/>
      <c r="R132" s="203"/>
      <c r="S132" s="203"/>
      <c r="T132" s="204"/>
      <c r="AT132" s="205" t="s">
        <v>125</v>
      </c>
      <c r="AU132" s="205" t="s">
        <v>80</v>
      </c>
      <c r="AV132" s="13" t="s">
        <v>80</v>
      </c>
      <c r="AW132" s="13" t="s">
        <v>31</v>
      </c>
      <c r="AX132" s="13" t="s">
        <v>78</v>
      </c>
      <c r="AY132" s="205" t="s">
        <v>112</v>
      </c>
    </row>
    <row r="133" spans="1:65" s="2" customFormat="1" ht="37.9" customHeight="1">
      <c r="A133" s="34"/>
      <c r="B133" s="35"/>
      <c r="C133" s="181" t="s">
        <v>120</v>
      </c>
      <c r="D133" s="181" t="s">
        <v>115</v>
      </c>
      <c r="E133" s="182" t="s">
        <v>136</v>
      </c>
      <c r="F133" s="183" t="s">
        <v>137</v>
      </c>
      <c r="G133" s="184" t="s">
        <v>118</v>
      </c>
      <c r="H133" s="185">
        <v>7566</v>
      </c>
      <c r="I133" s="186"/>
      <c r="J133" s="187">
        <f>ROUND(I133*H133,2)</f>
        <v>0</v>
      </c>
      <c r="K133" s="183" t="s">
        <v>119</v>
      </c>
      <c r="L133" s="39"/>
      <c r="M133" s="188" t="s">
        <v>1</v>
      </c>
      <c r="N133" s="189" t="s">
        <v>38</v>
      </c>
      <c r="O133" s="71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2" t="s">
        <v>120</v>
      </c>
      <c r="AT133" s="192" t="s">
        <v>115</v>
      </c>
      <c r="AU133" s="192" t="s">
        <v>80</v>
      </c>
      <c r="AY133" s="17" t="s">
        <v>112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17" t="s">
        <v>78</v>
      </c>
      <c r="BK133" s="193">
        <f>ROUND(I133*H133,2)</f>
        <v>0</v>
      </c>
      <c r="BL133" s="17" t="s">
        <v>120</v>
      </c>
      <c r="BM133" s="192" t="s">
        <v>138</v>
      </c>
    </row>
    <row r="134" spans="2:51" s="13" customFormat="1" ht="11.25">
      <c r="B134" s="194"/>
      <c r="C134" s="195"/>
      <c r="D134" s="196" t="s">
        <v>125</v>
      </c>
      <c r="E134" s="195"/>
      <c r="F134" s="198" t="s">
        <v>139</v>
      </c>
      <c r="G134" s="195"/>
      <c r="H134" s="199">
        <v>7566</v>
      </c>
      <c r="I134" s="200"/>
      <c r="J134" s="195"/>
      <c r="K134" s="195"/>
      <c r="L134" s="201"/>
      <c r="M134" s="202"/>
      <c r="N134" s="203"/>
      <c r="O134" s="203"/>
      <c r="P134" s="203"/>
      <c r="Q134" s="203"/>
      <c r="R134" s="203"/>
      <c r="S134" s="203"/>
      <c r="T134" s="204"/>
      <c r="AT134" s="205" t="s">
        <v>125</v>
      </c>
      <c r="AU134" s="205" t="s">
        <v>80</v>
      </c>
      <c r="AV134" s="13" t="s">
        <v>80</v>
      </c>
      <c r="AW134" s="13" t="s">
        <v>4</v>
      </c>
      <c r="AX134" s="13" t="s">
        <v>78</v>
      </c>
      <c r="AY134" s="205" t="s">
        <v>112</v>
      </c>
    </row>
    <row r="135" spans="1:65" s="2" customFormat="1" ht="33" customHeight="1">
      <c r="A135" s="34"/>
      <c r="B135" s="35"/>
      <c r="C135" s="181" t="s">
        <v>140</v>
      </c>
      <c r="D135" s="181" t="s">
        <v>115</v>
      </c>
      <c r="E135" s="182" t="s">
        <v>141</v>
      </c>
      <c r="F135" s="183" t="s">
        <v>142</v>
      </c>
      <c r="G135" s="184" t="s">
        <v>118</v>
      </c>
      <c r="H135" s="185">
        <v>378.3</v>
      </c>
      <c r="I135" s="186"/>
      <c r="J135" s="187">
        <f>ROUND(I135*H135,2)</f>
        <v>0</v>
      </c>
      <c r="K135" s="183" t="s">
        <v>119</v>
      </c>
      <c r="L135" s="39"/>
      <c r="M135" s="188" t="s">
        <v>1</v>
      </c>
      <c r="N135" s="189" t="s">
        <v>38</v>
      </c>
      <c r="O135" s="71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2" t="s">
        <v>120</v>
      </c>
      <c r="AT135" s="192" t="s">
        <v>115</v>
      </c>
      <c r="AU135" s="192" t="s">
        <v>80</v>
      </c>
      <c r="AY135" s="17" t="s">
        <v>112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7" t="s">
        <v>78</v>
      </c>
      <c r="BK135" s="193">
        <f>ROUND(I135*H135,2)</f>
        <v>0</v>
      </c>
      <c r="BL135" s="17" t="s">
        <v>120</v>
      </c>
      <c r="BM135" s="192" t="s">
        <v>143</v>
      </c>
    </row>
    <row r="136" spans="2:63" s="12" customFormat="1" ht="25.9" customHeight="1">
      <c r="B136" s="165"/>
      <c r="C136" s="166"/>
      <c r="D136" s="167" t="s">
        <v>72</v>
      </c>
      <c r="E136" s="168" t="s">
        <v>144</v>
      </c>
      <c r="F136" s="168" t="s">
        <v>145</v>
      </c>
      <c r="G136" s="166"/>
      <c r="H136" s="166"/>
      <c r="I136" s="169"/>
      <c r="J136" s="170">
        <f>BK136</f>
        <v>0</v>
      </c>
      <c r="K136" s="166"/>
      <c r="L136" s="171"/>
      <c r="M136" s="172"/>
      <c r="N136" s="173"/>
      <c r="O136" s="173"/>
      <c r="P136" s="174">
        <f>P137</f>
        <v>0</v>
      </c>
      <c r="Q136" s="173"/>
      <c r="R136" s="174">
        <f>R137</f>
        <v>0.05729000000000001</v>
      </c>
      <c r="S136" s="173"/>
      <c r="T136" s="175">
        <f>T137</f>
        <v>0</v>
      </c>
      <c r="AR136" s="176" t="s">
        <v>80</v>
      </c>
      <c r="AT136" s="177" t="s">
        <v>72</v>
      </c>
      <c r="AU136" s="177" t="s">
        <v>73</v>
      </c>
      <c r="AY136" s="176" t="s">
        <v>112</v>
      </c>
      <c r="BK136" s="178">
        <f>BK137</f>
        <v>0</v>
      </c>
    </row>
    <row r="137" spans="2:63" s="12" customFormat="1" ht="22.9" customHeight="1">
      <c r="B137" s="165"/>
      <c r="C137" s="166"/>
      <c r="D137" s="167" t="s">
        <v>72</v>
      </c>
      <c r="E137" s="179" t="s">
        <v>146</v>
      </c>
      <c r="F137" s="179" t="s">
        <v>147</v>
      </c>
      <c r="G137" s="166"/>
      <c r="H137" s="166"/>
      <c r="I137" s="169"/>
      <c r="J137" s="180">
        <f>BK137</f>
        <v>0</v>
      </c>
      <c r="K137" s="166"/>
      <c r="L137" s="171"/>
      <c r="M137" s="172"/>
      <c r="N137" s="173"/>
      <c r="O137" s="173"/>
      <c r="P137" s="174">
        <f>SUM(P138:P159)</f>
        <v>0</v>
      </c>
      <c r="Q137" s="173"/>
      <c r="R137" s="174">
        <f>SUM(R138:R159)</f>
        <v>0.05729000000000001</v>
      </c>
      <c r="S137" s="173"/>
      <c r="T137" s="175">
        <f>SUM(T138:T159)</f>
        <v>0</v>
      </c>
      <c r="AR137" s="176" t="s">
        <v>80</v>
      </c>
      <c r="AT137" s="177" t="s">
        <v>72</v>
      </c>
      <c r="AU137" s="177" t="s">
        <v>78</v>
      </c>
      <c r="AY137" s="176" t="s">
        <v>112</v>
      </c>
      <c r="BK137" s="178">
        <f>SUM(BK138:BK159)</f>
        <v>0</v>
      </c>
    </row>
    <row r="138" spans="1:65" s="2" customFormat="1" ht="24.2" customHeight="1">
      <c r="A138" s="34"/>
      <c r="B138" s="35"/>
      <c r="C138" s="181" t="s">
        <v>113</v>
      </c>
      <c r="D138" s="181" t="s">
        <v>115</v>
      </c>
      <c r="E138" s="182" t="s">
        <v>148</v>
      </c>
      <c r="F138" s="183" t="s">
        <v>149</v>
      </c>
      <c r="G138" s="184" t="s">
        <v>118</v>
      </c>
      <c r="H138" s="185">
        <v>96</v>
      </c>
      <c r="I138" s="186"/>
      <c r="J138" s="187">
        <f>ROUND(I138*H138,2)</f>
        <v>0</v>
      </c>
      <c r="K138" s="183" t="s">
        <v>119</v>
      </c>
      <c r="L138" s="39"/>
      <c r="M138" s="188" t="s">
        <v>1</v>
      </c>
      <c r="N138" s="189" t="s">
        <v>38</v>
      </c>
      <c r="O138" s="71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2" t="s">
        <v>150</v>
      </c>
      <c r="AT138" s="192" t="s">
        <v>115</v>
      </c>
      <c r="AU138" s="192" t="s">
        <v>80</v>
      </c>
      <c r="AY138" s="17" t="s">
        <v>112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7" t="s">
        <v>78</v>
      </c>
      <c r="BK138" s="193">
        <f>ROUND(I138*H138,2)</f>
        <v>0</v>
      </c>
      <c r="BL138" s="17" t="s">
        <v>150</v>
      </c>
      <c r="BM138" s="192" t="s">
        <v>151</v>
      </c>
    </row>
    <row r="139" spans="1:65" s="2" customFormat="1" ht="24.2" customHeight="1">
      <c r="A139" s="34"/>
      <c r="B139" s="35"/>
      <c r="C139" s="181" t="s">
        <v>152</v>
      </c>
      <c r="D139" s="181" t="s">
        <v>115</v>
      </c>
      <c r="E139" s="182" t="s">
        <v>153</v>
      </c>
      <c r="F139" s="183" t="s">
        <v>154</v>
      </c>
      <c r="G139" s="184" t="s">
        <v>118</v>
      </c>
      <c r="H139" s="185">
        <v>96</v>
      </c>
      <c r="I139" s="186"/>
      <c r="J139" s="187">
        <f>ROUND(I139*H139,2)</f>
        <v>0</v>
      </c>
      <c r="K139" s="183" t="s">
        <v>119</v>
      </c>
      <c r="L139" s="39"/>
      <c r="M139" s="188" t="s">
        <v>1</v>
      </c>
      <c r="N139" s="189" t="s">
        <v>38</v>
      </c>
      <c r="O139" s="71"/>
      <c r="P139" s="190">
        <f>O139*H139</f>
        <v>0</v>
      </c>
      <c r="Q139" s="190">
        <v>0.00011</v>
      </c>
      <c r="R139" s="190">
        <f>Q139*H139</f>
        <v>0.01056</v>
      </c>
      <c r="S139" s="190">
        <v>0</v>
      </c>
      <c r="T139" s="191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2" t="s">
        <v>150</v>
      </c>
      <c r="AT139" s="192" t="s">
        <v>115</v>
      </c>
      <c r="AU139" s="192" t="s">
        <v>80</v>
      </c>
      <c r="AY139" s="17" t="s">
        <v>112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17" t="s">
        <v>78</v>
      </c>
      <c r="BK139" s="193">
        <f>ROUND(I139*H139,2)</f>
        <v>0</v>
      </c>
      <c r="BL139" s="17" t="s">
        <v>150</v>
      </c>
      <c r="BM139" s="192" t="s">
        <v>155</v>
      </c>
    </row>
    <row r="140" spans="2:51" s="14" customFormat="1" ht="11.25">
      <c r="B140" s="206"/>
      <c r="C140" s="207"/>
      <c r="D140" s="196" t="s">
        <v>125</v>
      </c>
      <c r="E140" s="208" t="s">
        <v>1</v>
      </c>
      <c r="F140" s="209" t="s">
        <v>156</v>
      </c>
      <c r="G140" s="207"/>
      <c r="H140" s="208" t="s">
        <v>1</v>
      </c>
      <c r="I140" s="210"/>
      <c r="J140" s="207"/>
      <c r="K140" s="207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125</v>
      </c>
      <c r="AU140" s="215" t="s">
        <v>80</v>
      </c>
      <c r="AV140" s="14" t="s">
        <v>78</v>
      </c>
      <c r="AW140" s="14" t="s">
        <v>31</v>
      </c>
      <c r="AX140" s="14" t="s">
        <v>73</v>
      </c>
      <c r="AY140" s="215" t="s">
        <v>112</v>
      </c>
    </row>
    <row r="141" spans="2:51" s="13" customFormat="1" ht="11.25">
      <c r="B141" s="194"/>
      <c r="C141" s="195"/>
      <c r="D141" s="196" t="s">
        <v>125</v>
      </c>
      <c r="E141" s="197" t="s">
        <v>1</v>
      </c>
      <c r="F141" s="198" t="s">
        <v>157</v>
      </c>
      <c r="G141" s="195"/>
      <c r="H141" s="199">
        <v>40</v>
      </c>
      <c r="I141" s="200"/>
      <c r="J141" s="195"/>
      <c r="K141" s="195"/>
      <c r="L141" s="201"/>
      <c r="M141" s="202"/>
      <c r="N141" s="203"/>
      <c r="O141" s="203"/>
      <c r="P141" s="203"/>
      <c r="Q141" s="203"/>
      <c r="R141" s="203"/>
      <c r="S141" s="203"/>
      <c r="T141" s="204"/>
      <c r="AT141" s="205" t="s">
        <v>125</v>
      </c>
      <c r="AU141" s="205" t="s">
        <v>80</v>
      </c>
      <c r="AV141" s="13" t="s">
        <v>80</v>
      </c>
      <c r="AW141" s="13" t="s">
        <v>31</v>
      </c>
      <c r="AX141" s="13" t="s">
        <v>73</v>
      </c>
      <c r="AY141" s="205" t="s">
        <v>112</v>
      </c>
    </row>
    <row r="142" spans="2:51" s="14" customFormat="1" ht="11.25">
      <c r="B142" s="206"/>
      <c r="C142" s="207"/>
      <c r="D142" s="196" t="s">
        <v>125</v>
      </c>
      <c r="E142" s="208" t="s">
        <v>1</v>
      </c>
      <c r="F142" s="209" t="s">
        <v>158</v>
      </c>
      <c r="G142" s="207"/>
      <c r="H142" s="208" t="s">
        <v>1</v>
      </c>
      <c r="I142" s="210"/>
      <c r="J142" s="207"/>
      <c r="K142" s="207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125</v>
      </c>
      <c r="AU142" s="215" t="s">
        <v>80</v>
      </c>
      <c r="AV142" s="14" t="s">
        <v>78</v>
      </c>
      <c r="AW142" s="14" t="s">
        <v>31</v>
      </c>
      <c r="AX142" s="14" t="s">
        <v>73</v>
      </c>
      <c r="AY142" s="215" t="s">
        <v>112</v>
      </c>
    </row>
    <row r="143" spans="2:51" s="13" customFormat="1" ht="11.25">
      <c r="B143" s="194"/>
      <c r="C143" s="195"/>
      <c r="D143" s="196" t="s">
        <v>125</v>
      </c>
      <c r="E143" s="197" t="s">
        <v>1</v>
      </c>
      <c r="F143" s="198" t="s">
        <v>159</v>
      </c>
      <c r="G143" s="195"/>
      <c r="H143" s="199">
        <v>56</v>
      </c>
      <c r="I143" s="200"/>
      <c r="J143" s="195"/>
      <c r="K143" s="195"/>
      <c r="L143" s="201"/>
      <c r="M143" s="202"/>
      <c r="N143" s="203"/>
      <c r="O143" s="203"/>
      <c r="P143" s="203"/>
      <c r="Q143" s="203"/>
      <c r="R143" s="203"/>
      <c r="S143" s="203"/>
      <c r="T143" s="204"/>
      <c r="AT143" s="205" t="s">
        <v>125</v>
      </c>
      <c r="AU143" s="205" t="s">
        <v>80</v>
      </c>
      <c r="AV143" s="13" t="s">
        <v>80</v>
      </c>
      <c r="AW143" s="13" t="s">
        <v>31</v>
      </c>
      <c r="AX143" s="13" t="s">
        <v>73</v>
      </c>
      <c r="AY143" s="205" t="s">
        <v>112</v>
      </c>
    </row>
    <row r="144" spans="2:51" s="15" customFormat="1" ht="11.25">
      <c r="B144" s="216"/>
      <c r="C144" s="217"/>
      <c r="D144" s="196" t="s">
        <v>125</v>
      </c>
      <c r="E144" s="218" t="s">
        <v>1</v>
      </c>
      <c r="F144" s="219" t="s">
        <v>160</v>
      </c>
      <c r="G144" s="217"/>
      <c r="H144" s="220">
        <v>96</v>
      </c>
      <c r="I144" s="221"/>
      <c r="J144" s="217"/>
      <c r="K144" s="217"/>
      <c r="L144" s="222"/>
      <c r="M144" s="223"/>
      <c r="N144" s="224"/>
      <c r="O144" s="224"/>
      <c r="P144" s="224"/>
      <c r="Q144" s="224"/>
      <c r="R144" s="224"/>
      <c r="S144" s="224"/>
      <c r="T144" s="225"/>
      <c r="AT144" s="226" t="s">
        <v>125</v>
      </c>
      <c r="AU144" s="226" t="s">
        <v>80</v>
      </c>
      <c r="AV144" s="15" t="s">
        <v>120</v>
      </c>
      <c r="AW144" s="15" t="s">
        <v>31</v>
      </c>
      <c r="AX144" s="15" t="s">
        <v>78</v>
      </c>
      <c r="AY144" s="226" t="s">
        <v>112</v>
      </c>
    </row>
    <row r="145" spans="1:65" s="2" customFormat="1" ht="24.2" customHeight="1">
      <c r="A145" s="34"/>
      <c r="B145" s="35"/>
      <c r="C145" s="181" t="s">
        <v>161</v>
      </c>
      <c r="D145" s="181" t="s">
        <v>115</v>
      </c>
      <c r="E145" s="182" t="s">
        <v>162</v>
      </c>
      <c r="F145" s="183" t="s">
        <v>163</v>
      </c>
      <c r="G145" s="184" t="s">
        <v>118</v>
      </c>
      <c r="H145" s="185">
        <v>96</v>
      </c>
      <c r="I145" s="186"/>
      <c r="J145" s="187">
        <f>ROUND(I145*H145,2)</f>
        <v>0</v>
      </c>
      <c r="K145" s="183" t="s">
        <v>119</v>
      </c>
      <c r="L145" s="39"/>
      <c r="M145" s="188" t="s">
        <v>1</v>
      </c>
      <c r="N145" s="189" t="s">
        <v>38</v>
      </c>
      <c r="O145" s="71"/>
      <c r="P145" s="190">
        <f>O145*H145</f>
        <v>0</v>
      </c>
      <c r="Q145" s="190">
        <v>5E-05</v>
      </c>
      <c r="R145" s="190">
        <f>Q145*H145</f>
        <v>0.0048000000000000004</v>
      </c>
      <c r="S145" s="190">
        <v>0</v>
      </c>
      <c r="T145" s="191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2" t="s">
        <v>150</v>
      </c>
      <c r="AT145" s="192" t="s">
        <v>115</v>
      </c>
      <c r="AU145" s="192" t="s">
        <v>80</v>
      </c>
      <c r="AY145" s="17" t="s">
        <v>112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17" t="s">
        <v>78</v>
      </c>
      <c r="BK145" s="193">
        <f>ROUND(I145*H145,2)</f>
        <v>0</v>
      </c>
      <c r="BL145" s="17" t="s">
        <v>150</v>
      </c>
      <c r="BM145" s="192" t="s">
        <v>164</v>
      </c>
    </row>
    <row r="146" spans="1:65" s="2" customFormat="1" ht="21.75" customHeight="1">
      <c r="A146" s="34"/>
      <c r="B146" s="35"/>
      <c r="C146" s="181" t="s">
        <v>127</v>
      </c>
      <c r="D146" s="181" t="s">
        <v>115</v>
      </c>
      <c r="E146" s="182" t="s">
        <v>165</v>
      </c>
      <c r="F146" s="183" t="s">
        <v>166</v>
      </c>
      <c r="G146" s="184" t="s">
        <v>118</v>
      </c>
      <c r="H146" s="185">
        <v>56</v>
      </c>
      <c r="I146" s="186"/>
      <c r="J146" s="187">
        <f>ROUND(I146*H146,2)</f>
        <v>0</v>
      </c>
      <c r="K146" s="183" t="s">
        <v>119</v>
      </c>
      <c r="L146" s="39"/>
      <c r="M146" s="188" t="s">
        <v>1</v>
      </c>
      <c r="N146" s="189" t="s">
        <v>38</v>
      </c>
      <c r="O146" s="71"/>
      <c r="P146" s="190">
        <f>O146*H146</f>
        <v>0</v>
      </c>
      <c r="Q146" s="190">
        <v>2E-05</v>
      </c>
      <c r="R146" s="190">
        <f>Q146*H146</f>
        <v>0.0011200000000000001</v>
      </c>
      <c r="S146" s="190">
        <v>0</v>
      </c>
      <c r="T146" s="191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2" t="s">
        <v>150</v>
      </c>
      <c r="AT146" s="192" t="s">
        <v>115</v>
      </c>
      <c r="AU146" s="192" t="s">
        <v>80</v>
      </c>
      <c r="AY146" s="17" t="s">
        <v>112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7" t="s">
        <v>78</v>
      </c>
      <c r="BK146" s="193">
        <f>ROUND(I146*H146,2)</f>
        <v>0</v>
      </c>
      <c r="BL146" s="17" t="s">
        <v>150</v>
      </c>
      <c r="BM146" s="192" t="s">
        <v>167</v>
      </c>
    </row>
    <row r="147" spans="2:51" s="14" customFormat="1" ht="11.25">
      <c r="B147" s="206"/>
      <c r="C147" s="207"/>
      <c r="D147" s="196" t="s">
        <v>125</v>
      </c>
      <c r="E147" s="208" t="s">
        <v>1</v>
      </c>
      <c r="F147" s="209" t="s">
        <v>158</v>
      </c>
      <c r="G147" s="207"/>
      <c r="H147" s="208" t="s">
        <v>1</v>
      </c>
      <c r="I147" s="210"/>
      <c r="J147" s="207"/>
      <c r="K147" s="207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125</v>
      </c>
      <c r="AU147" s="215" t="s">
        <v>80</v>
      </c>
      <c r="AV147" s="14" t="s">
        <v>78</v>
      </c>
      <c r="AW147" s="14" t="s">
        <v>31</v>
      </c>
      <c r="AX147" s="14" t="s">
        <v>73</v>
      </c>
      <c r="AY147" s="215" t="s">
        <v>112</v>
      </c>
    </row>
    <row r="148" spans="2:51" s="13" customFormat="1" ht="11.25">
      <c r="B148" s="194"/>
      <c r="C148" s="195"/>
      <c r="D148" s="196" t="s">
        <v>125</v>
      </c>
      <c r="E148" s="197" t="s">
        <v>1</v>
      </c>
      <c r="F148" s="198" t="s">
        <v>159</v>
      </c>
      <c r="G148" s="195"/>
      <c r="H148" s="199">
        <v>56</v>
      </c>
      <c r="I148" s="200"/>
      <c r="J148" s="195"/>
      <c r="K148" s="195"/>
      <c r="L148" s="201"/>
      <c r="M148" s="202"/>
      <c r="N148" s="203"/>
      <c r="O148" s="203"/>
      <c r="P148" s="203"/>
      <c r="Q148" s="203"/>
      <c r="R148" s="203"/>
      <c r="S148" s="203"/>
      <c r="T148" s="204"/>
      <c r="AT148" s="205" t="s">
        <v>125</v>
      </c>
      <c r="AU148" s="205" t="s">
        <v>80</v>
      </c>
      <c r="AV148" s="13" t="s">
        <v>80</v>
      </c>
      <c r="AW148" s="13" t="s">
        <v>31</v>
      </c>
      <c r="AX148" s="13" t="s">
        <v>78</v>
      </c>
      <c r="AY148" s="205" t="s">
        <v>112</v>
      </c>
    </row>
    <row r="149" spans="1:65" s="2" customFormat="1" ht="24.2" customHeight="1">
      <c r="A149" s="34"/>
      <c r="B149" s="35"/>
      <c r="C149" s="181" t="s">
        <v>168</v>
      </c>
      <c r="D149" s="181" t="s">
        <v>115</v>
      </c>
      <c r="E149" s="182" t="s">
        <v>169</v>
      </c>
      <c r="F149" s="183" t="s">
        <v>170</v>
      </c>
      <c r="G149" s="184" t="s">
        <v>118</v>
      </c>
      <c r="H149" s="185">
        <v>56</v>
      </c>
      <c r="I149" s="186"/>
      <c r="J149" s="187">
        <f>ROUND(I149*H149,2)</f>
        <v>0</v>
      </c>
      <c r="K149" s="183" t="s">
        <v>119</v>
      </c>
      <c r="L149" s="39"/>
      <c r="M149" s="188" t="s">
        <v>1</v>
      </c>
      <c r="N149" s="189" t="s">
        <v>38</v>
      </c>
      <c r="O149" s="71"/>
      <c r="P149" s="190">
        <f>O149*H149</f>
        <v>0</v>
      </c>
      <c r="Q149" s="190">
        <v>0.00017</v>
      </c>
      <c r="R149" s="190">
        <f>Q149*H149</f>
        <v>0.00952</v>
      </c>
      <c r="S149" s="190">
        <v>0</v>
      </c>
      <c r="T149" s="191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2" t="s">
        <v>150</v>
      </c>
      <c r="AT149" s="192" t="s">
        <v>115</v>
      </c>
      <c r="AU149" s="192" t="s">
        <v>80</v>
      </c>
      <c r="AY149" s="17" t="s">
        <v>112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17" t="s">
        <v>78</v>
      </c>
      <c r="BK149" s="193">
        <f>ROUND(I149*H149,2)</f>
        <v>0</v>
      </c>
      <c r="BL149" s="17" t="s">
        <v>150</v>
      </c>
      <c r="BM149" s="192" t="s">
        <v>171</v>
      </c>
    </row>
    <row r="150" spans="2:51" s="14" customFormat="1" ht="11.25">
      <c r="B150" s="206"/>
      <c r="C150" s="207"/>
      <c r="D150" s="196" t="s">
        <v>125</v>
      </c>
      <c r="E150" s="208" t="s">
        <v>1</v>
      </c>
      <c r="F150" s="209" t="s">
        <v>172</v>
      </c>
      <c r="G150" s="207"/>
      <c r="H150" s="208" t="s">
        <v>1</v>
      </c>
      <c r="I150" s="210"/>
      <c r="J150" s="207"/>
      <c r="K150" s="207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125</v>
      </c>
      <c r="AU150" s="215" t="s">
        <v>80</v>
      </c>
      <c r="AV150" s="14" t="s">
        <v>78</v>
      </c>
      <c r="AW150" s="14" t="s">
        <v>31</v>
      </c>
      <c r="AX150" s="14" t="s">
        <v>73</v>
      </c>
      <c r="AY150" s="215" t="s">
        <v>112</v>
      </c>
    </row>
    <row r="151" spans="2:51" s="13" customFormat="1" ht="11.25">
      <c r="B151" s="194"/>
      <c r="C151" s="195"/>
      <c r="D151" s="196" t="s">
        <v>125</v>
      </c>
      <c r="E151" s="197" t="s">
        <v>1</v>
      </c>
      <c r="F151" s="198" t="s">
        <v>159</v>
      </c>
      <c r="G151" s="195"/>
      <c r="H151" s="199">
        <v>56</v>
      </c>
      <c r="I151" s="200"/>
      <c r="J151" s="195"/>
      <c r="K151" s="195"/>
      <c r="L151" s="201"/>
      <c r="M151" s="202"/>
      <c r="N151" s="203"/>
      <c r="O151" s="203"/>
      <c r="P151" s="203"/>
      <c r="Q151" s="203"/>
      <c r="R151" s="203"/>
      <c r="S151" s="203"/>
      <c r="T151" s="204"/>
      <c r="AT151" s="205" t="s">
        <v>125</v>
      </c>
      <c r="AU151" s="205" t="s">
        <v>80</v>
      </c>
      <c r="AV151" s="13" t="s">
        <v>80</v>
      </c>
      <c r="AW151" s="13" t="s">
        <v>31</v>
      </c>
      <c r="AX151" s="13" t="s">
        <v>78</v>
      </c>
      <c r="AY151" s="205" t="s">
        <v>112</v>
      </c>
    </row>
    <row r="152" spans="1:65" s="2" customFormat="1" ht="24.2" customHeight="1">
      <c r="A152" s="34"/>
      <c r="B152" s="35"/>
      <c r="C152" s="181" t="s">
        <v>173</v>
      </c>
      <c r="D152" s="181" t="s">
        <v>115</v>
      </c>
      <c r="E152" s="182" t="s">
        <v>174</v>
      </c>
      <c r="F152" s="183" t="s">
        <v>175</v>
      </c>
      <c r="G152" s="184" t="s">
        <v>118</v>
      </c>
      <c r="H152" s="185">
        <v>56</v>
      </c>
      <c r="I152" s="186"/>
      <c r="J152" s="187">
        <f>ROUND(I152*H152,2)</f>
        <v>0</v>
      </c>
      <c r="K152" s="183" t="s">
        <v>119</v>
      </c>
      <c r="L152" s="39"/>
      <c r="M152" s="188" t="s">
        <v>1</v>
      </c>
      <c r="N152" s="189" t="s">
        <v>38</v>
      </c>
      <c r="O152" s="71"/>
      <c r="P152" s="190">
        <f>O152*H152</f>
        <v>0</v>
      </c>
      <c r="Q152" s="190">
        <v>0.00013</v>
      </c>
      <c r="R152" s="190">
        <f>Q152*H152</f>
        <v>0.007279999999999999</v>
      </c>
      <c r="S152" s="190">
        <v>0</v>
      </c>
      <c r="T152" s="191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2" t="s">
        <v>150</v>
      </c>
      <c r="AT152" s="192" t="s">
        <v>115</v>
      </c>
      <c r="AU152" s="192" t="s">
        <v>80</v>
      </c>
      <c r="AY152" s="17" t="s">
        <v>112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7" t="s">
        <v>78</v>
      </c>
      <c r="BK152" s="193">
        <f>ROUND(I152*H152,2)</f>
        <v>0</v>
      </c>
      <c r="BL152" s="17" t="s">
        <v>150</v>
      </c>
      <c r="BM152" s="192" t="s">
        <v>176</v>
      </c>
    </row>
    <row r="153" spans="1:65" s="2" customFormat="1" ht="24.2" customHeight="1">
      <c r="A153" s="34"/>
      <c r="B153" s="35"/>
      <c r="C153" s="181" t="s">
        <v>177</v>
      </c>
      <c r="D153" s="181" t="s">
        <v>115</v>
      </c>
      <c r="E153" s="182" t="s">
        <v>178</v>
      </c>
      <c r="F153" s="183" t="s">
        <v>179</v>
      </c>
      <c r="G153" s="184" t="s">
        <v>118</v>
      </c>
      <c r="H153" s="185">
        <v>56</v>
      </c>
      <c r="I153" s="186"/>
      <c r="J153" s="187">
        <f>ROUND(I153*H153,2)</f>
        <v>0</v>
      </c>
      <c r="K153" s="183" t="s">
        <v>119</v>
      </c>
      <c r="L153" s="39"/>
      <c r="M153" s="188" t="s">
        <v>1</v>
      </c>
      <c r="N153" s="189" t="s">
        <v>38</v>
      </c>
      <c r="O153" s="71"/>
      <c r="P153" s="190">
        <f>O153*H153</f>
        <v>0</v>
      </c>
      <c r="Q153" s="190">
        <v>0.00012</v>
      </c>
      <c r="R153" s="190">
        <f>Q153*H153</f>
        <v>0.00672</v>
      </c>
      <c r="S153" s="190">
        <v>0</v>
      </c>
      <c r="T153" s="191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2" t="s">
        <v>150</v>
      </c>
      <c r="AT153" s="192" t="s">
        <v>115</v>
      </c>
      <c r="AU153" s="192" t="s">
        <v>80</v>
      </c>
      <c r="AY153" s="17" t="s">
        <v>112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7" t="s">
        <v>78</v>
      </c>
      <c r="BK153" s="193">
        <f>ROUND(I153*H153,2)</f>
        <v>0</v>
      </c>
      <c r="BL153" s="17" t="s">
        <v>150</v>
      </c>
      <c r="BM153" s="192" t="s">
        <v>180</v>
      </c>
    </row>
    <row r="154" spans="1:65" s="2" customFormat="1" ht="24.2" customHeight="1">
      <c r="A154" s="34"/>
      <c r="B154" s="35"/>
      <c r="C154" s="181" t="s">
        <v>181</v>
      </c>
      <c r="D154" s="181" t="s">
        <v>115</v>
      </c>
      <c r="E154" s="182" t="s">
        <v>182</v>
      </c>
      <c r="F154" s="183" t="s">
        <v>183</v>
      </c>
      <c r="G154" s="184" t="s">
        <v>184</v>
      </c>
      <c r="H154" s="185">
        <v>49</v>
      </c>
      <c r="I154" s="186"/>
      <c r="J154" s="187">
        <f>ROUND(I154*H154,2)</f>
        <v>0</v>
      </c>
      <c r="K154" s="183" t="s">
        <v>119</v>
      </c>
      <c r="L154" s="39"/>
      <c r="M154" s="188" t="s">
        <v>1</v>
      </c>
      <c r="N154" s="189" t="s">
        <v>38</v>
      </c>
      <c r="O154" s="71"/>
      <c r="P154" s="190">
        <f>O154*H154</f>
        <v>0</v>
      </c>
      <c r="Q154" s="190">
        <v>1E-05</v>
      </c>
      <c r="R154" s="190">
        <f>Q154*H154</f>
        <v>0.0004900000000000001</v>
      </c>
      <c r="S154" s="190">
        <v>0</v>
      </c>
      <c r="T154" s="191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2" t="s">
        <v>150</v>
      </c>
      <c r="AT154" s="192" t="s">
        <v>115</v>
      </c>
      <c r="AU154" s="192" t="s">
        <v>80</v>
      </c>
      <c r="AY154" s="17" t="s">
        <v>112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7" t="s">
        <v>78</v>
      </c>
      <c r="BK154" s="193">
        <f>ROUND(I154*H154,2)</f>
        <v>0</v>
      </c>
      <c r="BL154" s="17" t="s">
        <v>150</v>
      </c>
      <c r="BM154" s="192" t="s">
        <v>185</v>
      </c>
    </row>
    <row r="155" spans="1:65" s="2" customFormat="1" ht="24.2" customHeight="1">
      <c r="A155" s="34"/>
      <c r="B155" s="35"/>
      <c r="C155" s="181" t="s">
        <v>186</v>
      </c>
      <c r="D155" s="181" t="s">
        <v>115</v>
      </c>
      <c r="E155" s="182" t="s">
        <v>187</v>
      </c>
      <c r="F155" s="183" t="s">
        <v>188</v>
      </c>
      <c r="G155" s="184" t="s">
        <v>118</v>
      </c>
      <c r="H155" s="185">
        <v>40</v>
      </c>
      <c r="I155" s="186"/>
      <c r="J155" s="187">
        <f>ROUND(I155*H155,2)</f>
        <v>0</v>
      </c>
      <c r="K155" s="183" t="s">
        <v>119</v>
      </c>
      <c r="L155" s="39"/>
      <c r="M155" s="188" t="s">
        <v>1</v>
      </c>
      <c r="N155" s="189" t="s">
        <v>38</v>
      </c>
      <c r="O155" s="71"/>
      <c r="P155" s="190">
        <f>O155*H155</f>
        <v>0</v>
      </c>
      <c r="Q155" s="190">
        <v>0.00014</v>
      </c>
      <c r="R155" s="190">
        <f>Q155*H155</f>
        <v>0.005599999999999999</v>
      </c>
      <c r="S155" s="190">
        <v>0</v>
      </c>
      <c r="T155" s="191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2" t="s">
        <v>150</v>
      </c>
      <c r="AT155" s="192" t="s">
        <v>115</v>
      </c>
      <c r="AU155" s="192" t="s">
        <v>80</v>
      </c>
      <c r="AY155" s="17" t="s">
        <v>112</v>
      </c>
      <c r="BE155" s="193">
        <f>IF(N155="základní",J155,0)</f>
        <v>0</v>
      </c>
      <c r="BF155" s="193">
        <f>IF(N155="snížená",J155,0)</f>
        <v>0</v>
      </c>
      <c r="BG155" s="193">
        <f>IF(N155="zákl. přenesená",J155,0)</f>
        <v>0</v>
      </c>
      <c r="BH155" s="193">
        <f>IF(N155="sníž. přenesená",J155,0)</f>
        <v>0</v>
      </c>
      <c r="BI155" s="193">
        <f>IF(N155="nulová",J155,0)</f>
        <v>0</v>
      </c>
      <c r="BJ155" s="17" t="s">
        <v>78</v>
      </c>
      <c r="BK155" s="193">
        <f>ROUND(I155*H155,2)</f>
        <v>0</v>
      </c>
      <c r="BL155" s="17" t="s">
        <v>150</v>
      </c>
      <c r="BM155" s="192" t="s">
        <v>189</v>
      </c>
    </row>
    <row r="156" spans="2:51" s="14" customFormat="1" ht="11.25">
      <c r="B156" s="206"/>
      <c r="C156" s="207"/>
      <c r="D156" s="196" t="s">
        <v>125</v>
      </c>
      <c r="E156" s="208" t="s">
        <v>1</v>
      </c>
      <c r="F156" s="209" t="s">
        <v>156</v>
      </c>
      <c r="G156" s="207"/>
      <c r="H156" s="208" t="s">
        <v>1</v>
      </c>
      <c r="I156" s="210"/>
      <c r="J156" s="207"/>
      <c r="K156" s="207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125</v>
      </c>
      <c r="AU156" s="215" t="s">
        <v>80</v>
      </c>
      <c r="AV156" s="14" t="s">
        <v>78</v>
      </c>
      <c r="AW156" s="14" t="s">
        <v>31</v>
      </c>
      <c r="AX156" s="14" t="s">
        <v>73</v>
      </c>
      <c r="AY156" s="215" t="s">
        <v>112</v>
      </c>
    </row>
    <row r="157" spans="2:51" s="13" customFormat="1" ht="11.25">
      <c r="B157" s="194"/>
      <c r="C157" s="195"/>
      <c r="D157" s="196" t="s">
        <v>125</v>
      </c>
      <c r="E157" s="197" t="s">
        <v>1</v>
      </c>
      <c r="F157" s="198" t="s">
        <v>157</v>
      </c>
      <c r="G157" s="195"/>
      <c r="H157" s="199">
        <v>40</v>
      </c>
      <c r="I157" s="200"/>
      <c r="J157" s="195"/>
      <c r="K157" s="195"/>
      <c r="L157" s="201"/>
      <c r="M157" s="202"/>
      <c r="N157" s="203"/>
      <c r="O157" s="203"/>
      <c r="P157" s="203"/>
      <c r="Q157" s="203"/>
      <c r="R157" s="203"/>
      <c r="S157" s="203"/>
      <c r="T157" s="204"/>
      <c r="AT157" s="205" t="s">
        <v>125</v>
      </c>
      <c r="AU157" s="205" t="s">
        <v>80</v>
      </c>
      <c r="AV157" s="13" t="s">
        <v>80</v>
      </c>
      <c r="AW157" s="13" t="s">
        <v>31</v>
      </c>
      <c r="AX157" s="13" t="s">
        <v>78</v>
      </c>
      <c r="AY157" s="205" t="s">
        <v>112</v>
      </c>
    </row>
    <row r="158" spans="1:65" s="2" customFormat="1" ht="24.2" customHeight="1">
      <c r="A158" s="34"/>
      <c r="B158" s="35"/>
      <c r="C158" s="181" t="s">
        <v>8</v>
      </c>
      <c r="D158" s="181" t="s">
        <v>115</v>
      </c>
      <c r="E158" s="182" t="s">
        <v>190</v>
      </c>
      <c r="F158" s="183" t="s">
        <v>191</v>
      </c>
      <c r="G158" s="184" t="s">
        <v>118</v>
      </c>
      <c r="H158" s="185">
        <v>40</v>
      </c>
      <c r="I158" s="186"/>
      <c r="J158" s="187">
        <f>ROUND(I158*H158,2)</f>
        <v>0</v>
      </c>
      <c r="K158" s="183" t="s">
        <v>119</v>
      </c>
      <c r="L158" s="39"/>
      <c r="M158" s="188" t="s">
        <v>1</v>
      </c>
      <c r="N158" s="189" t="s">
        <v>38</v>
      </c>
      <c r="O158" s="71"/>
      <c r="P158" s="190">
        <f>O158*H158</f>
        <v>0</v>
      </c>
      <c r="Q158" s="190">
        <v>0.00014</v>
      </c>
      <c r="R158" s="190">
        <f>Q158*H158</f>
        <v>0.005599999999999999</v>
      </c>
      <c r="S158" s="190">
        <v>0</v>
      </c>
      <c r="T158" s="191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2" t="s">
        <v>150</v>
      </c>
      <c r="AT158" s="192" t="s">
        <v>115</v>
      </c>
      <c r="AU158" s="192" t="s">
        <v>80</v>
      </c>
      <c r="AY158" s="17" t="s">
        <v>112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7" t="s">
        <v>78</v>
      </c>
      <c r="BK158" s="193">
        <f>ROUND(I158*H158,2)</f>
        <v>0</v>
      </c>
      <c r="BL158" s="17" t="s">
        <v>150</v>
      </c>
      <c r="BM158" s="192" t="s">
        <v>192</v>
      </c>
    </row>
    <row r="159" spans="1:65" s="2" customFormat="1" ht="24.2" customHeight="1">
      <c r="A159" s="34"/>
      <c r="B159" s="35"/>
      <c r="C159" s="181" t="s">
        <v>150</v>
      </c>
      <c r="D159" s="181" t="s">
        <v>115</v>
      </c>
      <c r="E159" s="182" t="s">
        <v>193</v>
      </c>
      <c r="F159" s="183" t="s">
        <v>194</v>
      </c>
      <c r="G159" s="184" t="s">
        <v>118</v>
      </c>
      <c r="H159" s="185">
        <v>40</v>
      </c>
      <c r="I159" s="186"/>
      <c r="J159" s="187">
        <f>ROUND(I159*H159,2)</f>
        <v>0</v>
      </c>
      <c r="K159" s="183" t="s">
        <v>119</v>
      </c>
      <c r="L159" s="39"/>
      <c r="M159" s="188" t="s">
        <v>1</v>
      </c>
      <c r="N159" s="189" t="s">
        <v>38</v>
      </c>
      <c r="O159" s="71"/>
      <c r="P159" s="190">
        <f>O159*H159</f>
        <v>0</v>
      </c>
      <c r="Q159" s="190">
        <v>0.00014</v>
      </c>
      <c r="R159" s="190">
        <f>Q159*H159</f>
        <v>0.005599999999999999</v>
      </c>
      <c r="S159" s="190">
        <v>0</v>
      </c>
      <c r="T159" s="191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2" t="s">
        <v>150</v>
      </c>
      <c r="AT159" s="192" t="s">
        <v>115</v>
      </c>
      <c r="AU159" s="192" t="s">
        <v>80</v>
      </c>
      <c r="AY159" s="17" t="s">
        <v>112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17" t="s">
        <v>78</v>
      </c>
      <c r="BK159" s="193">
        <f>ROUND(I159*H159,2)</f>
        <v>0</v>
      </c>
      <c r="BL159" s="17" t="s">
        <v>150</v>
      </c>
      <c r="BM159" s="192" t="s">
        <v>195</v>
      </c>
    </row>
    <row r="160" spans="2:63" s="12" customFormat="1" ht="25.9" customHeight="1">
      <c r="B160" s="165"/>
      <c r="C160" s="166"/>
      <c r="D160" s="167" t="s">
        <v>72</v>
      </c>
      <c r="E160" s="168" t="s">
        <v>196</v>
      </c>
      <c r="F160" s="168" t="s">
        <v>197</v>
      </c>
      <c r="G160" s="166"/>
      <c r="H160" s="166"/>
      <c r="I160" s="169"/>
      <c r="J160" s="170">
        <f>BK160</f>
        <v>0</v>
      </c>
      <c r="K160" s="166"/>
      <c r="L160" s="171"/>
      <c r="M160" s="172"/>
      <c r="N160" s="173"/>
      <c r="O160" s="173"/>
      <c r="P160" s="174">
        <f>P161+P163+P165+P167</f>
        <v>0</v>
      </c>
      <c r="Q160" s="173"/>
      <c r="R160" s="174">
        <f>R161+R163+R165+R167</f>
        <v>0</v>
      </c>
      <c r="S160" s="173"/>
      <c r="T160" s="175">
        <f>T161+T163+T165+T167</f>
        <v>0</v>
      </c>
      <c r="AR160" s="176" t="s">
        <v>140</v>
      </c>
      <c r="AT160" s="177" t="s">
        <v>72</v>
      </c>
      <c r="AU160" s="177" t="s">
        <v>73</v>
      </c>
      <c r="AY160" s="176" t="s">
        <v>112</v>
      </c>
      <c r="BK160" s="178">
        <f>BK161+BK163+BK165+BK167</f>
        <v>0</v>
      </c>
    </row>
    <row r="161" spans="2:63" s="12" customFormat="1" ht="22.9" customHeight="1">
      <c r="B161" s="165"/>
      <c r="C161" s="166"/>
      <c r="D161" s="167" t="s">
        <v>72</v>
      </c>
      <c r="E161" s="179" t="s">
        <v>198</v>
      </c>
      <c r="F161" s="179" t="s">
        <v>199</v>
      </c>
      <c r="G161" s="166"/>
      <c r="H161" s="166"/>
      <c r="I161" s="169"/>
      <c r="J161" s="180">
        <f>BK161</f>
        <v>0</v>
      </c>
      <c r="K161" s="166"/>
      <c r="L161" s="171"/>
      <c r="M161" s="172"/>
      <c r="N161" s="173"/>
      <c r="O161" s="173"/>
      <c r="P161" s="174">
        <f>P162</f>
        <v>0</v>
      </c>
      <c r="Q161" s="173"/>
      <c r="R161" s="174">
        <f>R162</f>
        <v>0</v>
      </c>
      <c r="S161" s="173"/>
      <c r="T161" s="175">
        <f>T162</f>
        <v>0</v>
      </c>
      <c r="AR161" s="176" t="s">
        <v>140</v>
      </c>
      <c r="AT161" s="177" t="s">
        <v>72</v>
      </c>
      <c r="AU161" s="177" t="s">
        <v>78</v>
      </c>
      <c r="AY161" s="176" t="s">
        <v>112</v>
      </c>
      <c r="BK161" s="178">
        <f>BK162</f>
        <v>0</v>
      </c>
    </row>
    <row r="162" spans="1:65" s="2" customFormat="1" ht="16.5" customHeight="1">
      <c r="A162" s="34"/>
      <c r="B162" s="35"/>
      <c r="C162" s="181" t="s">
        <v>200</v>
      </c>
      <c r="D162" s="181" t="s">
        <v>115</v>
      </c>
      <c r="E162" s="182" t="s">
        <v>201</v>
      </c>
      <c r="F162" s="183" t="s">
        <v>199</v>
      </c>
      <c r="G162" s="184" t="s">
        <v>202</v>
      </c>
      <c r="H162" s="280">
        <f>SUM(J123+J136)/100</f>
        <v>0</v>
      </c>
      <c r="I162" s="186"/>
      <c r="J162" s="187">
        <f>ROUND(I162*H162,2)</f>
        <v>0</v>
      </c>
      <c r="K162" s="183" t="s">
        <v>119</v>
      </c>
      <c r="L162" s="39"/>
      <c r="M162" s="188" t="s">
        <v>1</v>
      </c>
      <c r="N162" s="189" t="s">
        <v>38</v>
      </c>
      <c r="O162" s="71"/>
      <c r="P162" s="190">
        <f>O162*H162</f>
        <v>0</v>
      </c>
      <c r="Q162" s="190">
        <v>0</v>
      </c>
      <c r="R162" s="190">
        <f>Q162*H162</f>
        <v>0</v>
      </c>
      <c r="S162" s="190">
        <v>0</v>
      </c>
      <c r="T162" s="191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2" t="s">
        <v>203</v>
      </c>
      <c r="AT162" s="192" t="s">
        <v>115</v>
      </c>
      <c r="AU162" s="192" t="s">
        <v>80</v>
      </c>
      <c r="AY162" s="17" t="s">
        <v>112</v>
      </c>
      <c r="BE162" s="193">
        <f>IF(N162="základní",J162,0)</f>
        <v>0</v>
      </c>
      <c r="BF162" s="193">
        <f>IF(N162="snížená",J162,0)</f>
        <v>0</v>
      </c>
      <c r="BG162" s="193">
        <f>IF(N162="zákl. přenesená",J162,0)</f>
        <v>0</v>
      </c>
      <c r="BH162" s="193">
        <f>IF(N162="sníž. přenesená",J162,0)</f>
        <v>0</v>
      </c>
      <c r="BI162" s="193">
        <f>IF(N162="nulová",J162,0)</f>
        <v>0</v>
      </c>
      <c r="BJ162" s="17" t="s">
        <v>78</v>
      </c>
      <c r="BK162" s="193">
        <f>ROUND(I162*H162,2)</f>
        <v>0</v>
      </c>
      <c r="BL162" s="17" t="s">
        <v>203</v>
      </c>
      <c r="BM162" s="192" t="s">
        <v>204</v>
      </c>
    </row>
    <row r="163" spans="2:63" s="12" customFormat="1" ht="22.9" customHeight="1">
      <c r="B163" s="165"/>
      <c r="C163" s="166"/>
      <c r="D163" s="167" t="s">
        <v>72</v>
      </c>
      <c r="E163" s="179" t="s">
        <v>205</v>
      </c>
      <c r="F163" s="179" t="s">
        <v>206</v>
      </c>
      <c r="G163" s="166"/>
      <c r="H163" s="279"/>
      <c r="I163" s="169"/>
      <c r="J163" s="180">
        <f>BK163</f>
        <v>0</v>
      </c>
      <c r="K163" s="166"/>
      <c r="L163" s="171"/>
      <c r="M163" s="172"/>
      <c r="N163" s="173"/>
      <c r="O163" s="173"/>
      <c r="P163" s="174">
        <f>P164</f>
        <v>0</v>
      </c>
      <c r="Q163" s="173"/>
      <c r="R163" s="174">
        <f>R164</f>
        <v>0</v>
      </c>
      <c r="S163" s="173"/>
      <c r="T163" s="175">
        <f>T164</f>
        <v>0</v>
      </c>
      <c r="AR163" s="176" t="s">
        <v>140</v>
      </c>
      <c r="AT163" s="177" t="s">
        <v>72</v>
      </c>
      <c r="AU163" s="177" t="s">
        <v>78</v>
      </c>
      <c r="AY163" s="176" t="s">
        <v>112</v>
      </c>
      <c r="BK163" s="178">
        <f>BK164</f>
        <v>0</v>
      </c>
    </row>
    <row r="164" spans="1:65" s="2" customFormat="1" ht="16.5" customHeight="1">
      <c r="A164" s="34"/>
      <c r="B164" s="35"/>
      <c r="C164" s="181" t="s">
        <v>207</v>
      </c>
      <c r="D164" s="181" t="s">
        <v>115</v>
      </c>
      <c r="E164" s="182" t="s">
        <v>208</v>
      </c>
      <c r="F164" s="183" t="s">
        <v>209</v>
      </c>
      <c r="G164" s="184" t="s">
        <v>202</v>
      </c>
      <c r="H164" s="280">
        <f>SUM(J123+J136)/100</f>
        <v>0</v>
      </c>
      <c r="I164" s="186"/>
      <c r="J164" s="187">
        <f>ROUND(I164*H164,2)</f>
        <v>0</v>
      </c>
      <c r="K164" s="183" t="s">
        <v>119</v>
      </c>
      <c r="L164" s="39"/>
      <c r="M164" s="188" t="s">
        <v>1</v>
      </c>
      <c r="N164" s="189" t="s">
        <v>38</v>
      </c>
      <c r="O164" s="71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2" t="s">
        <v>203</v>
      </c>
      <c r="AT164" s="192" t="s">
        <v>115</v>
      </c>
      <c r="AU164" s="192" t="s">
        <v>80</v>
      </c>
      <c r="AY164" s="17" t="s">
        <v>112</v>
      </c>
      <c r="BE164" s="193">
        <f>IF(N164="základní",J164,0)</f>
        <v>0</v>
      </c>
      <c r="BF164" s="193">
        <f>IF(N164="snížená",J164,0)</f>
        <v>0</v>
      </c>
      <c r="BG164" s="193">
        <f>IF(N164="zákl. přenesená",J164,0)</f>
        <v>0</v>
      </c>
      <c r="BH164" s="193">
        <f>IF(N164="sníž. přenesená",J164,0)</f>
        <v>0</v>
      </c>
      <c r="BI164" s="193">
        <f>IF(N164="nulová",J164,0)</f>
        <v>0</v>
      </c>
      <c r="BJ164" s="17" t="s">
        <v>78</v>
      </c>
      <c r="BK164" s="193">
        <f>ROUND(I164*H164,2)</f>
        <v>0</v>
      </c>
      <c r="BL164" s="17" t="s">
        <v>203</v>
      </c>
      <c r="BM164" s="192" t="s">
        <v>210</v>
      </c>
    </row>
    <row r="165" spans="2:63" s="12" customFormat="1" ht="22.9" customHeight="1">
      <c r="B165" s="165"/>
      <c r="C165" s="166"/>
      <c r="D165" s="167" t="s">
        <v>72</v>
      </c>
      <c r="E165" s="179" t="s">
        <v>211</v>
      </c>
      <c r="F165" s="179" t="s">
        <v>212</v>
      </c>
      <c r="G165" s="166"/>
      <c r="H165" s="279"/>
      <c r="I165" s="169"/>
      <c r="J165" s="180">
        <f>BK165</f>
        <v>0</v>
      </c>
      <c r="K165" s="166"/>
      <c r="L165" s="171"/>
      <c r="M165" s="172"/>
      <c r="N165" s="173"/>
      <c r="O165" s="173"/>
      <c r="P165" s="174">
        <f>P166</f>
        <v>0</v>
      </c>
      <c r="Q165" s="173"/>
      <c r="R165" s="174">
        <f>R166</f>
        <v>0</v>
      </c>
      <c r="S165" s="173"/>
      <c r="T165" s="175">
        <f>T166</f>
        <v>0</v>
      </c>
      <c r="AR165" s="176" t="s">
        <v>140</v>
      </c>
      <c r="AT165" s="177" t="s">
        <v>72</v>
      </c>
      <c r="AU165" s="177" t="s">
        <v>78</v>
      </c>
      <c r="AY165" s="176" t="s">
        <v>112</v>
      </c>
      <c r="BK165" s="178">
        <f>BK166</f>
        <v>0</v>
      </c>
    </row>
    <row r="166" spans="1:65" s="2" customFormat="1" ht="16.5" customHeight="1">
      <c r="A166" s="34"/>
      <c r="B166" s="35"/>
      <c r="C166" s="181" t="s">
        <v>213</v>
      </c>
      <c r="D166" s="181" t="s">
        <v>115</v>
      </c>
      <c r="E166" s="182" t="s">
        <v>214</v>
      </c>
      <c r="F166" s="183" t="s">
        <v>212</v>
      </c>
      <c r="G166" s="184" t="s">
        <v>202</v>
      </c>
      <c r="H166" s="280">
        <f>SUM(J123+J136)/100</f>
        <v>0</v>
      </c>
      <c r="I166" s="186"/>
      <c r="J166" s="187">
        <f>ROUND(I166*H166,2)</f>
        <v>0</v>
      </c>
      <c r="K166" s="183" t="s">
        <v>119</v>
      </c>
      <c r="L166" s="39"/>
      <c r="M166" s="188" t="s">
        <v>1</v>
      </c>
      <c r="N166" s="189" t="s">
        <v>38</v>
      </c>
      <c r="O166" s="71"/>
      <c r="P166" s="190">
        <f>O166*H166</f>
        <v>0</v>
      </c>
      <c r="Q166" s="190">
        <v>0</v>
      </c>
      <c r="R166" s="190">
        <f>Q166*H166</f>
        <v>0</v>
      </c>
      <c r="S166" s="190">
        <v>0</v>
      </c>
      <c r="T166" s="191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2" t="s">
        <v>203</v>
      </c>
      <c r="AT166" s="192" t="s">
        <v>115</v>
      </c>
      <c r="AU166" s="192" t="s">
        <v>80</v>
      </c>
      <c r="AY166" s="17" t="s">
        <v>112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17" t="s">
        <v>78</v>
      </c>
      <c r="BK166" s="193">
        <f>ROUND(I166*H166,2)</f>
        <v>0</v>
      </c>
      <c r="BL166" s="17" t="s">
        <v>203</v>
      </c>
      <c r="BM166" s="192" t="s">
        <v>215</v>
      </c>
    </row>
    <row r="167" spans="2:63" s="12" customFormat="1" ht="22.9" customHeight="1">
      <c r="B167" s="165"/>
      <c r="C167" s="166"/>
      <c r="D167" s="167" t="s">
        <v>72</v>
      </c>
      <c r="E167" s="179" t="s">
        <v>216</v>
      </c>
      <c r="F167" s="179" t="s">
        <v>217</v>
      </c>
      <c r="G167" s="166"/>
      <c r="H167" s="166"/>
      <c r="I167" s="169"/>
      <c r="J167" s="180">
        <f>BK167</f>
        <v>0</v>
      </c>
      <c r="K167" s="166"/>
      <c r="L167" s="171"/>
      <c r="M167" s="172"/>
      <c r="N167" s="173"/>
      <c r="O167" s="173"/>
      <c r="P167" s="174">
        <f>P168</f>
        <v>0</v>
      </c>
      <c r="Q167" s="173"/>
      <c r="R167" s="174">
        <f>R168</f>
        <v>0</v>
      </c>
      <c r="S167" s="173"/>
      <c r="T167" s="175">
        <f>T168</f>
        <v>0</v>
      </c>
      <c r="AR167" s="176" t="s">
        <v>140</v>
      </c>
      <c r="AT167" s="177" t="s">
        <v>72</v>
      </c>
      <c r="AU167" s="177" t="s">
        <v>78</v>
      </c>
      <c r="AY167" s="176" t="s">
        <v>112</v>
      </c>
      <c r="BK167" s="178">
        <f>BK168</f>
        <v>0</v>
      </c>
    </row>
    <row r="168" spans="1:65" s="2" customFormat="1" ht="16.5" customHeight="1">
      <c r="A168" s="34"/>
      <c r="B168" s="35"/>
      <c r="C168" s="181" t="s">
        <v>218</v>
      </c>
      <c r="D168" s="181" t="s">
        <v>115</v>
      </c>
      <c r="E168" s="182" t="s">
        <v>219</v>
      </c>
      <c r="F168" s="183" t="s">
        <v>217</v>
      </c>
      <c r="G168" s="184" t="s">
        <v>220</v>
      </c>
      <c r="H168" s="185">
        <v>1</v>
      </c>
      <c r="I168" s="186"/>
      <c r="J168" s="187">
        <f>ROUND(I168*H168,2)</f>
        <v>0</v>
      </c>
      <c r="K168" s="183" t="s">
        <v>119</v>
      </c>
      <c r="L168" s="39"/>
      <c r="M168" s="227" t="s">
        <v>1</v>
      </c>
      <c r="N168" s="228" t="s">
        <v>38</v>
      </c>
      <c r="O168" s="229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2" t="s">
        <v>203</v>
      </c>
      <c r="AT168" s="192" t="s">
        <v>115</v>
      </c>
      <c r="AU168" s="192" t="s">
        <v>80</v>
      </c>
      <c r="AY168" s="17" t="s">
        <v>112</v>
      </c>
      <c r="BE168" s="193">
        <f>IF(N168="základní",J168,0)</f>
        <v>0</v>
      </c>
      <c r="BF168" s="193">
        <f>IF(N168="snížená",J168,0)</f>
        <v>0</v>
      </c>
      <c r="BG168" s="193">
        <f>IF(N168="zákl. přenesená",J168,0)</f>
        <v>0</v>
      </c>
      <c r="BH168" s="193">
        <f>IF(N168="sníž. přenesená",J168,0)</f>
        <v>0</v>
      </c>
      <c r="BI168" s="193">
        <f>IF(N168="nulová",J168,0)</f>
        <v>0</v>
      </c>
      <c r="BJ168" s="17" t="s">
        <v>78</v>
      </c>
      <c r="BK168" s="193">
        <f>ROUND(I168*H168,2)</f>
        <v>0</v>
      </c>
      <c r="BL168" s="17" t="s">
        <v>203</v>
      </c>
      <c r="BM168" s="192" t="s">
        <v>221</v>
      </c>
    </row>
    <row r="169" spans="1:31" s="2" customFormat="1" ht="6.95" customHeight="1">
      <c r="A169" s="34"/>
      <c r="B169" s="54"/>
      <c r="C169" s="55"/>
      <c r="D169" s="55"/>
      <c r="E169" s="55"/>
      <c r="F169" s="55"/>
      <c r="G169" s="55"/>
      <c r="H169" s="55"/>
      <c r="I169" s="55"/>
      <c r="J169" s="55"/>
      <c r="K169" s="55"/>
      <c r="L169" s="39"/>
      <c r="M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</row>
  </sheetData>
  <sheetProtection algorithmName="SHA-512" hashValue="DVn1a3km/hZZn0aJAubzWEVzGOB3yJbOK2lE3TviM3tECplwou38etgRoJjpT4pELRIl3r82APsmhdTWEVJWCw==" saltValue="aRWEYGc4KJ/Zf81cHosdjg==" spinCount="100000" sheet="1" objects="1" scenarios="1" formatColumns="0" formatRows="0" autoFilter="0"/>
  <autoFilter ref="C121:K168"/>
  <mergeCells count="6">
    <mergeCell ref="L2:V2"/>
    <mergeCell ref="E7:H7"/>
    <mergeCell ref="E16:H16"/>
    <mergeCell ref="E25:H25"/>
    <mergeCell ref="E85:H85"/>
    <mergeCell ref="E114:H114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Králová</dc:creator>
  <cp:keywords/>
  <dc:description/>
  <cp:lastModifiedBy>Simona Králová</cp:lastModifiedBy>
  <dcterms:created xsi:type="dcterms:W3CDTF">2023-11-08T08:10:20Z</dcterms:created>
  <dcterms:modified xsi:type="dcterms:W3CDTF">2023-11-08T08:12:15Z</dcterms:modified>
  <cp:category/>
  <cp:version/>
  <cp:contentType/>
  <cp:contentStatus/>
</cp:coreProperties>
</file>