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STAVBY a rozpočty\Dejvická\Dejvická 27 - výměna špaletových oken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01 - Výměna špaletových oken" sheetId="2" r:id="rId2"/>
  </sheets>
  <definedNames>
    <definedName name="_xlnm._FilterDatabase" localSheetId="1" hidden="1">'01 - Výměna špaletových oken'!$C$132:$K$261</definedName>
    <definedName name="_xlnm.Print_Titles" localSheetId="1">'01 - Výměna špaletových oken'!$132:$132</definedName>
    <definedName name="_xlnm.Print_Titles" localSheetId="0">'Rekapitulace stavby'!$92:$92</definedName>
    <definedName name="_xlnm.Print_Area" localSheetId="1">'01 - Výměna špaletových oken'!$C$4:$J$76,'01 - Výměna špaletových oken'!$C$120:$J$261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H234" i="2" l="1"/>
  <c r="H233" i="2"/>
  <c r="H212" i="2"/>
  <c r="H211" i="2"/>
  <c r="J37" i="2" l="1"/>
  <c r="J36" i="2"/>
  <c r="AY95" i="1" s="1"/>
  <c r="J35" i="2"/>
  <c r="AX95" i="1"/>
  <c r="BI258" i="2"/>
  <c r="BH258" i="2"/>
  <c r="BG258" i="2"/>
  <c r="BF258" i="2"/>
  <c r="T258" i="2"/>
  <c r="T257" i="2" s="1"/>
  <c r="R258" i="2"/>
  <c r="R257" i="2"/>
  <c r="P258" i="2"/>
  <c r="P257" i="2"/>
  <c r="BI256" i="2"/>
  <c r="BH256" i="2"/>
  <c r="BG256" i="2"/>
  <c r="BF256" i="2"/>
  <c r="T256" i="2"/>
  <c r="T255" i="2"/>
  <c r="R256" i="2"/>
  <c r="R255" i="2"/>
  <c r="P256" i="2"/>
  <c r="P255" i="2" s="1"/>
  <c r="BI254" i="2"/>
  <c r="BH254" i="2"/>
  <c r="BG254" i="2"/>
  <c r="BF254" i="2"/>
  <c r="T254" i="2"/>
  <c r="T253" i="2"/>
  <c r="R254" i="2"/>
  <c r="R253" i="2" s="1"/>
  <c r="P254" i="2"/>
  <c r="P253" i="2" s="1"/>
  <c r="BI252" i="2"/>
  <c r="BH252" i="2"/>
  <c r="BG252" i="2"/>
  <c r="BF252" i="2"/>
  <c r="T252" i="2"/>
  <c r="T251" i="2" s="1"/>
  <c r="R252" i="2"/>
  <c r="R251" i="2" s="1"/>
  <c r="P252" i="2"/>
  <c r="P251" i="2"/>
  <c r="BI250" i="2"/>
  <c r="BH250" i="2"/>
  <c r="BG250" i="2"/>
  <c r="BF250" i="2"/>
  <c r="T250" i="2"/>
  <c r="T249" i="2" s="1"/>
  <c r="R250" i="2"/>
  <c r="R249" i="2" s="1"/>
  <c r="P250" i="2"/>
  <c r="P249" i="2" s="1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P237" i="2" s="1"/>
  <c r="BI236" i="2"/>
  <c r="BH236" i="2"/>
  <c r="BG236" i="2"/>
  <c r="BF236" i="2"/>
  <c r="T236" i="2"/>
  <c r="T235" i="2"/>
  <c r="R236" i="2"/>
  <c r="R235" i="2" s="1"/>
  <c r="P236" i="2"/>
  <c r="P235" i="2" s="1"/>
  <c r="BI234" i="2"/>
  <c r="BH234" i="2"/>
  <c r="BG234" i="2"/>
  <c r="BF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T204" i="2"/>
  <c r="R205" i="2"/>
  <c r="R204" i="2"/>
  <c r="P205" i="2"/>
  <c r="P204" i="2" s="1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T135" i="2"/>
  <c r="R136" i="2"/>
  <c r="R135" i="2" s="1"/>
  <c r="P136" i="2"/>
  <c r="P135" i="2" s="1"/>
  <c r="F127" i="2"/>
  <c r="E125" i="2"/>
  <c r="F89" i="2"/>
  <c r="E87" i="2"/>
  <c r="J24" i="2"/>
  <c r="E24" i="2"/>
  <c r="J130" i="2"/>
  <c r="J23" i="2"/>
  <c r="J21" i="2"/>
  <c r="E21" i="2"/>
  <c r="J129" i="2" s="1"/>
  <c r="J20" i="2"/>
  <c r="J18" i="2"/>
  <c r="E18" i="2"/>
  <c r="F130" i="2"/>
  <c r="J17" i="2"/>
  <c r="J15" i="2"/>
  <c r="E15" i="2"/>
  <c r="F129" i="2" s="1"/>
  <c r="J14" i="2"/>
  <c r="J127" i="2"/>
  <c r="E7" i="2"/>
  <c r="E123" i="2" s="1"/>
  <c r="L90" i="1"/>
  <c r="AM90" i="1"/>
  <c r="AM89" i="1"/>
  <c r="L89" i="1"/>
  <c r="AM87" i="1"/>
  <c r="L87" i="1"/>
  <c r="L85" i="1"/>
  <c r="L84" i="1"/>
  <c r="J258" i="2"/>
  <c r="J254" i="2"/>
  <c r="J250" i="2"/>
  <c r="J242" i="2"/>
  <c r="J238" i="2"/>
  <c r="BK230" i="2"/>
  <c r="J226" i="2"/>
  <c r="J220" i="2"/>
  <c r="J211" i="2"/>
  <c r="BK205" i="2"/>
  <c r="J202" i="2"/>
  <c r="J192" i="2"/>
  <c r="J171" i="2"/>
  <c r="BK150" i="2"/>
  <c r="BK252" i="2"/>
  <c r="J247" i="2"/>
  <c r="BK239" i="2"/>
  <c r="BK236" i="2"/>
  <c r="J233" i="2"/>
  <c r="BK234" i="2" s="1"/>
  <c r="BK229" i="2"/>
  <c r="J222" i="2"/>
  <c r="J210" i="2"/>
  <c r="J200" i="2"/>
  <c r="J189" i="2"/>
  <c r="BK162" i="2"/>
  <c r="J150" i="2"/>
  <c r="J136" i="2"/>
  <c r="BK258" i="2"/>
  <c r="J256" i="2"/>
  <c r="J252" i="2"/>
  <c r="BK247" i="2"/>
  <c r="BK242" i="2"/>
  <c r="J241" i="2"/>
  <c r="BK233" i="2"/>
  <c r="J230" i="2"/>
  <c r="BK222" i="2"/>
  <c r="BK220" i="2"/>
  <c r="J212" i="2"/>
  <c r="BK200" i="2"/>
  <c r="BK189" i="2"/>
  <c r="J168" i="2"/>
  <c r="J156" i="2"/>
  <c r="BK256" i="2"/>
  <c r="BK250" i="2"/>
  <c r="BK244" i="2"/>
  <c r="BK241" i="2"/>
  <c r="BK238" i="2"/>
  <c r="J231" i="2"/>
  <c r="J228" i="2"/>
  <c r="BK221" i="2"/>
  <c r="BK212" i="2"/>
  <c r="BK208" i="2"/>
  <c r="J203" i="2"/>
  <c r="J199" i="2"/>
  <c r="BK168" i="2"/>
  <c r="BK143" i="2"/>
  <c r="AS94" i="1"/>
  <c r="J229" i="2"/>
  <c r="BK214" i="2"/>
  <c r="J208" i="2"/>
  <c r="BK199" i="2"/>
  <c r="BK171" i="2"/>
  <c r="J143" i="2"/>
  <c r="J236" i="2"/>
  <c r="BK231" i="2"/>
  <c r="BK226" i="2"/>
  <c r="J221" i="2"/>
  <c r="BK211" i="2"/>
  <c r="J205" i="2"/>
  <c r="BK202" i="2"/>
  <c r="BK174" i="2"/>
  <c r="J162" i="2"/>
  <c r="BK254" i="2"/>
  <c r="J244" i="2"/>
  <c r="J239" i="2"/>
  <c r="J234" i="2"/>
  <c r="BK228" i="2"/>
  <c r="J214" i="2"/>
  <c r="BK210" i="2"/>
  <c r="BK203" i="2"/>
  <c r="BK192" i="2"/>
  <c r="J174" i="2"/>
  <c r="BK156" i="2"/>
  <c r="BK136" i="2"/>
  <c r="T234" i="2" l="1"/>
  <c r="T213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6" i="2"/>
  <c r="BC95" i="1" s="1"/>
  <c r="BC94" i="1" s="1"/>
  <c r="W32" i="1" s="1"/>
  <c r="P248" i="2"/>
  <c r="R248" i="2"/>
  <c r="T248" i="2"/>
  <c r="F34" i="2"/>
  <c r="BA95" i="1" s="1"/>
  <c r="BA94" i="1" s="1"/>
  <c r="W30" i="1" s="1"/>
  <c r="P142" i="2"/>
  <c r="P134" i="2"/>
  <c r="P167" i="2"/>
  <c r="T198" i="2"/>
  <c r="P213" i="2"/>
  <c r="P206" i="2" s="1"/>
  <c r="T167" i="2"/>
  <c r="T142" i="2"/>
  <c r="T134" i="2" s="1"/>
  <c r="BK198" i="2"/>
  <c r="J198" i="2"/>
  <c r="J101" i="2"/>
  <c r="BK207" i="2"/>
  <c r="R207" i="2"/>
  <c r="T237" i="2"/>
  <c r="BK142" i="2"/>
  <c r="J142" i="2"/>
  <c r="J99" i="2" s="1"/>
  <c r="R167" i="2"/>
  <c r="R134" i="2" s="1"/>
  <c r="R213" i="2"/>
  <c r="R237" i="2"/>
  <c r="R142" i="2"/>
  <c r="P198" i="2"/>
  <c r="BK213" i="2"/>
  <c r="J213" i="2" s="1"/>
  <c r="J105" i="2" s="1"/>
  <c r="BK237" i="2"/>
  <c r="J237" i="2" s="1"/>
  <c r="J107" i="2" s="1"/>
  <c r="BK167" i="2"/>
  <c r="J167" i="2" s="1"/>
  <c r="J100" i="2" s="1"/>
  <c r="R198" i="2"/>
  <c r="P207" i="2"/>
  <c r="T207" i="2"/>
  <c r="BK204" i="2"/>
  <c r="J204" i="2" s="1"/>
  <c r="J102" i="2" s="1"/>
  <c r="BK235" i="2"/>
  <c r="J235" i="2"/>
  <c r="J106" i="2"/>
  <c r="BK257" i="2"/>
  <c r="J257" i="2" s="1"/>
  <c r="J113" i="2" s="1"/>
  <c r="BK251" i="2"/>
  <c r="J251" i="2"/>
  <c r="J110" i="2" s="1"/>
  <c r="BK253" i="2"/>
  <c r="J253" i="2"/>
  <c r="J111" i="2" s="1"/>
  <c r="BK249" i="2"/>
  <c r="J249" i="2"/>
  <c r="J109" i="2" s="1"/>
  <c r="BK135" i="2"/>
  <c r="J135" i="2" s="1"/>
  <c r="J98" i="2" s="1"/>
  <c r="BK255" i="2"/>
  <c r="J255" i="2" s="1"/>
  <c r="J112" i="2" s="1"/>
  <c r="E85" i="2"/>
  <c r="J89" i="2"/>
  <c r="F91" i="2"/>
  <c r="J91" i="2"/>
  <c r="F92" i="2"/>
  <c r="J92" i="2"/>
  <c r="BE136" i="2"/>
  <c r="BE143" i="2"/>
  <c r="BE150" i="2"/>
  <c r="BE156" i="2"/>
  <c r="BE162" i="2"/>
  <c r="BE168" i="2"/>
  <c r="BE171" i="2"/>
  <c r="BE174" i="2"/>
  <c r="BE189" i="2"/>
  <c r="BE192" i="2"/>
  <c r="BE199" i="2"/>
  <c r="BE200" i="2"/>
  <c r="BE202" i="2"/>
  <c r="BE203" i="2"/>
  <c r="BE205" i="2"/>
  <c r="BE208" i="2"/>
  <c r="BE210" i="2"/>
  <c r="BE211" i="2"/>
  <c r="BE212" i="2"/>
  <c r="BE214" i="2"/>
  <c r="BE220" i="2"/>
  <c r="BE221" i="2"/>
  <c r="BE222" i="2"/>
  <c r="BE226" i="2"/>
  <c r="BE228" i="2"/>
  <c r="BE229" i="2"/>
  <c r="BE230" i="2"/>
  <c r="BE231" i="2"/>
  <c r="BE233" i="2"/>
  <c r="BE234" i="2"/>
  <c r="BE236" i="2"/>
  <c r="BE238" i="2"/>
  <c r="BE239" i="2"/>
  <c r="BE241" i="2"/>
  <c r="BE242" i="2"/>
  <c r="BE244" i="2"/>
  <c r="BE247" i="2"/>
  <c r="BE250" i="2"/>
  <c r="BE252" i="2"/>
  <c r="BE254" i="2"/>
  <c r="BE256" i="2"/>
  <c r="BE258" i="2"/>
  <c r="T206" i="2" l="1"/>
  <c r="P133" i="2"/>
  <c r="AU95" i="1" s="1"/>
  <c r="AU94" i="1" s="1"/>
  <c r="T133" i="2"/>
  <c r="BK206" i="2"/>
  <c r="J206" i="2" s="1"/>
  <c r="J103" i="2" s="1"/>
  <c r="R206" i="2"/>
  <c r="R133" i="2" s="1"/>
  <c r="BK134" i="2"/>
  <c r="J134" i="2"/>
  <c r="J97" i="2" s="1"/>
  <c r="J207" i="2"/>
  <c r="J104" i="2"/>
  <c r="BK248" i="2"/>
  <c r="J248" i="2"/>
  <c r="J108" i="2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33" i="2" l="1"/>
  <c r="J133" i="2"/>
  <c r="J30" i="2" s="1"/>
  <c r="AG95" i="1" s="1"/>
  <c r="AG94" i="1" s="1"/>
  <c r="AK26" i="1" s="1"/>
  <c r="AV94" i="1"/>
  <c r="AK29" i="1" s="1"/>
  <c r="AK35" i="1" l="1"/>
  <c r="J39" i="2"/>
  <c r="J96" i="2"/>
  <c r="AN95" i="1"/>
  <c r="AT94" i="1"/>
  <c r="AN94" i="1" s="1"/>
</calcChain>
</file>

<file path=xl/sharedStrings.xml><?xml version="1.0" encoding="utf-8"?>
<sst xmlns="http://schemas.openxmlformats.org/spreadsheetml/2006/main" count="1601" uniqueCount="367">
  <si>
    <t>Export Komplet</t>
  </si>
  <si>
    <t/>
  </si>
  <si>
    <t>2.0</t>
  </si>
  <si>
    <t>ZAMOK</t>
  </si>
  <si>
    <t>False</t>
  </si>
  <si>
    <t>{0996cc0d-b678-4efe-a66e-efac59a3ffc9}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</si>
  <si>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</si>
  <si>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</si>
  <si>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</si>
  <si>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</si>
  <si>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</si>
  <si>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</si>
  <si>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</si>
  <si>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</si>
  <si>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</si>
  <si>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</si>
  <si>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</si>
  <si>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Dejvická 688/27, Praha 6</t>
  </si>
  <si>
    <t>KSO:</t>
  </si>
  <si>
    <t>CC-CZ:</t>
  </si>
  <si>
    <t>Místo:</t>
  </si>
  <si>
    <t xml:space="preserve"> </t>
  </si>
  <si>
    <t>Datum:</t>
  </si>
  <si>
    <t>18. 3. 2024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</si>
  <si>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</si>
  <si>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</si>
  <si>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</si>
  <si>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</si>
  <si>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</si>
  <si>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</si>
  <si>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</si>
  <si>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</si>
  <si>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</si>
  <si>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</si>
  <si>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</si>
  <si>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</si>
  <si>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</si>
  <si>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</si>
  <si>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</si>
  <si>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</si>
  <si>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</si>
  <si>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</si>
  <si>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</si>
  <si>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</si>
  <si>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</si>
  <si>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</si>
  <si>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</si>
  <si>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</si>
  <si>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</si>
  <si>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</si>
  <si>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</si>
  <si>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</si>
  <si>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</si>
  <si>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</si>
  <si>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</si>
  <si>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</si>
  <si>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</si>
  <si>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</si>
  <si>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</si>
  <si>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</si>
  <si>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</si>
  <si>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</si>
  <si>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</si>
  <si>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</si>
  <si>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</si>
  <si>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</si>
  <si>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</si>
  <si>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</si>
  <si>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</si>
  <si>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</si>
  <si>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</si>
  <si>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</si>
  <si>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</si>
  <si>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</si>
  <si>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</si>
  <si>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</si>
  <si>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</si>
  <si>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</si>
  <si>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</si>
  <si>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špaletových oken</t>
  </si>
  <si>
    <t>STA</t>
  </si>
  <si>
    <t>1</t>
  </si>
  <si>
    <t>{1c8c64b3-9751-4f19-a553-44ff789ef9ed}</t>
  </si>
  <si>
    <t>2</t>
  </si>
  <si>
    <t>KRYCÍ LIST SOUPISU PRACÍ</t>
  </si>
  <si>
    <t>Objekt:</t>
  </si>
  <si>
    <t>01 - Výměna špaletových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</si>
  <si>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</si>
  <si>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</si>
  <si>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</si>
  <si>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</si>
  <si>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</si>
  <si>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</si>
  <si>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</si>
  <si>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</si>
  <si>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</si>
  <si>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</si>
  <si>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</si>
  <si>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</si>
  <si>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</si>
  <si>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</si>
  <si>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</si>
  <si>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</si>
  <si>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</si>
  <si>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</si>
  <si>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</si>
  <si>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</si>
  <si>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</si>
  <si>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</si>
  <si>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</si>
  <si>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</si>
  <si>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</si>
  <si>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</si>
  <si>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</si>
  <si>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</si>
  <si>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</si>
  <si>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</si>
  <si>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</si>
  <si>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</si>
  <si>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</si>
  <si>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</si>
  <si>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</si>
  <si>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</si>
  <si>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</si>
  <si>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</si>
  <si>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</si>
  <si>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</si>
  <si>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</si>
  <si>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349234831</t>
  </si>
  <si>
    <t>Doplnění zdiva okenních obrub</t>
  </si>
  <si>
    <t>m</t>
  </si>
  <si>
    <t>4</t>
  </si>
  <si>
    <t>-1236664926</t>
  </si>
  <si>
    <t>VV</t>
  </si>
  <si>
    <t>okna</t>
  </si>
  <si>
    <t>(2,58*2+2,17*2)*1</t>
  </si>
  <si>
    <t>okno s dveřmi</t>
  </si>
  <si>
    <t>(2,6*2+2,72*2)*1</t>
  </si>
  <si>
    <t>Součet</t>
  </si>
  <si>
    <t>6</t>
  </si>
  <si>
    <t>Úpravy povrchů, podlahy a osazování výplní</t>
  </si>
  <si>
    <t>612325302</t>
  </si>
  <si>
    <t>Vápenocementová štuková omítka ostění nebo nadpraží</t>
  </si>
  <si>
    <t>m2</t>
  </si>
  <si>
    <t>-1930387388</t>
  </si>
  <si>
    <t>ostění, nadraží, parapety</t>
  </si>
  <si>
    <t>(2,58+2,17*2)*1*0,200</t>
  </si>
  <si>
    <t>(2,6+2,72*2)*1*0,200</t>
  </si>
  <si>
    <t>622326452R</t>
  </si>
  <si>
    <t>Oprava vnější omítky kolem oken</t>
  </si>
  <si>
    <t>-159937251</t>
  </si>
  <si>
    <t>(2,58*2+2,17*2)*1*0,300</t>
  </si>
  <si>
    <t>(2,6*2+2,72*2)*1*0,300</t>
  </si>
  <si>
    <t>629991011</t>
  </si>
  <si>
    <t>Zakrytí výplní otvorů a svislých ploch fólií přilepenou lepící páskou</t>
  </si>
  <si>
    <t>759120933</t>
  </si>
  <si>
    <t>(2,58*2,17)*1</t>
  </si>
  <si>
    <t>(2,6*2,72)*1</t>
  </si>
  <si>
    <t>5</t>
  </si>
  <si>
    <t>632450124</t>
  </si>
  <si>
    <t>Vyrovnávací cementový potěr tl přes 40 do 50 mm ze suchých směsí provedený v pásu</t>
  </si>
  <si>
    <t>-299014378</t>
  </si>
  <si>
    <t>vyrovnání parapetu vnitřní a vnější</t>
  </si>
  <si>
    <t>2,58*0,200*2</t>
  </si>
  <si>
    <t>2,60*0,200*2</t>
  </si>
  <si>
    <t>9</t>
  </si>
  <si>
    <t>Ostatní konstrukce a práce, bourání</t>
  </si>
  <si>
    <t>952901111</t>
  </si>
  <si>
    <t>Vyčištění budov bytové a občanské výstavby při výšce podlaží do 4 m</t>
  </si>
  <si>
    <t>-1112877015</t>
  </si>
  <si>
    <t>Kompletní úklid bytu.</t>
  </si>
  <si>
    <t>50</t>
  </si>
  <si>
    <t>7</t>
  </si>
  <si>
    <t>952902021</t>
  </si>
  <si>
    <t>Čištění budov zametení hladkých podlah</t>
  </si>
  <si>
    <t>1147506605</t>
  </si>
  <si>
    <t>společné prostory domu</t>
  </si>
  <si>
    <t>100</t>
  </si>
  <si>
    <t>8</t>
  </si>
  <si>
    <t>968062354</t>
  </si>
  <si>
    <t>Vybourání dřevěných rámů oken dvojitých včetně křídel pl do 1 m2</t>
  </si>
  <si>
    <t>1884707999</t>
  </si>
  <si>
    <t>okno</t>
  </si>
  <si>
    <t>1,26*0,62</t>
  </si>
  <si>
    <t>1,26*1,21</t>
  </si>
  <si>
    <t>0,77*0,62</t>
  </si>
  <si>
    <t>0,77*1,21</t>
  </si>
  <si>
    <t>0,62*1,23</t>
  </si>
  <si>
    <t>0,62*0,79</t>
  </si>
  <si>
    <t>1,11*0,79</t>
  </si>
  <si>
    <t>0,62*1,29</t>
  </si>
  <si>
    <t>968062455</t>
  </si>
  <si>
    <t>Vybourání dřevěných dveřních zárubní pl do 2 m2</t>
  </si>
  <si>
    <t>-1017646383</t>
  </si>
  <si>
    <t>1,20*1,82</t>
  </si>
  <si>
    <t>10</t>
  </si>
  <si>
    <t>968062991</t>
  </si>
  <si>
    <t>Vybourání vnitřních deštění výkladů, ostění a obkladů stěn</t>
  </si>
  <si>
    <t>-1010988666</t>
  </si>
  <si>
    <t>(2,58*2+2,17*2)*1*0,200</t>
  </si>
  <si>
    <t>(2,6*2+2,72*2)*1*0,200</t>
  </si>
  <si>
    <t>997</t>
  </si>
  <si>
    <t>Přesun sutě</t>
  </si>
  <si>
    <t>11</t>
  </si>
  <si>
    <t>997006512</t>
  </si>
  <si>
    <t>Vodorovné doprava suti s naložením a složením na skládku přes 100 m do 1 km</t>
  </si>
  <si>
    <t>t</t>
  </si>
  <si>
    <t>-211046304</t>
  </si>
  <si>
    <t>997006519</t>
  </si>
  <si>
    <t>Příplatek k vodorovnému přemístění suti na skládku ZKD 1 km přes 1 km</t>
  </si>
  <si>
    <t>1490031874</t>
  </si>
  <si>
    <t>1,109*19 'Přepočtené koeficientem množství</t>
  </si>
  <si>
    <t>13</t>
  </si>
  <si>
    <t>997013212</t>
  </si>
  <si>
    <t>Vnitrostaveništní doprava suti a vybouraných hmot pro budovy v přes 6 do 9 m ručně</t>
  </si>
  <si>
    <t>51382908</t>
  </si>
  <si>
    <t>14</t>
  </si>
  <si>
    <t>997013631</t>
  </si>
  <si>
    <t>Poplatek za uložení na skládce (skládkovné) stavebního odpadu směsného kód odpadu 17 09 04</t>
  </si>
  <si>
    <t>-1045850975</t>
  </si>
  <si>
    <t>998</t>
  </si>
  <si>
    <t>Přesun hmot</t>
  </si>
  <si>
    <t>15</t>
  </si>
  <si>
    <t>998011009</t>
  </si>
  <si>
    <t>Přesun hmot pro budovy zděné s omezením mechanizace pro budovy v přes 6 do 12 m</t>
  </si>
  <si>
    <t>539781741</t>
  </si>
  <si>
    <t>PSV</t>
  </si>
  <si>
    <t>Práce a dodávky PSV</t>
  </si>
  <si>
    <t>764</t>
  </si>
  <si>
    <t>Konstrukce klempířské</t>
  </si>
  <si>
    <t>16</t>
  </si>
  <si>
    <t>764002851</t>
  </si>
  <si>
    <t>Demontáž oplechování parapetů do suti</t>
  </si>
  <si>
    <t>408545630</t>
  </si>
  <si>
    <t>2,58+2,60</t>
  </si>
  <si>
    <t>17</t>
  </si>
  <si>
    <t>764217444</t>
  </si>
  <si>
    <t>Oplechování parapetů oblých nebo ze segmentů celoplošně lepené z Pz plechu rš 330 mm</t>
  </si>
  <si>
    <t>-1081012038</t>
  </si>
  <si>
    <t>18</t>
  </si>
  <si>
    <t>998764312</t>
  </si>
  <si>
    <t>Přesun hmot procentní pro konstrukce klempířské ruční v objektech v přes 6 do 12 m</t>
  </si>
  <si>
    <t>%</t>
  </si>
  <si>
    <t>-740207874</t>
  </si>
  <si>
    <t>19</t>
  </si>
  <si>
    <t>998764292</t>
  </si>
  <si>
    <t>Příplatek k přesunu hmot procentnímu pro konstrukce klempířské za zvětšený přesun do 100 m</t>
  </si>
  <si>
    <t>1876990008</t>
  </si>
  <si>
    <t>766</t>
  </si>
  <si>
    <t>Konstrukce truhlářské</t>
  </si>
  <si>
    <t>20</t>
  </si>
  <si>
    <t>766621113</t>
  </si>
  <si>
    <t>Montáž dřevěných oken plochy přes 1 m2 špaletových výšky přes 2,5 m s rámem do zdiva</t>
  </si>
  <si>
    <t>1345233507</t>
  </si>
  <si>
    <t>M</t>
  </si>
  <si>
    <t>61110030R</t>
  </si>
  <si>
    <t>okno dřevěné špaletové otevíravé trojsklo 2,58 x 2,17 m</t>
  </si>
  <si>
    <t>kus</t>
  </si>
  <si>
    <t>-1214072314</t>
  </si>
  <si>
    <t>22</t>
  </si>
  <si>
    <t>61110031R</t>
  </si>
  <si>
    <t>okno dřevěné špaletové otevíravé trojsklo 2,60 x 2,16 + balkónové dveře dvoukřídlé 1,21 x 1,93 m</t>
  </si>
  <si>
    <t>-369645845</t>
  </si>
  <si>
    <t>23</t>
  </si>
  <si>
    <t>766622862</t>
  </si>
  <si>
    <t>Vyvěšení křídel dřevěných nebo plastových okenních přes 1,5 m2</t>
  </si>
  <si>
    <t>1527167138</t>
  </si>
  <si>
    <t>24</t>
  </si>
  <si>
    <t>766691811</t>
  </si>
  <si>
    <t>Demontáž parapetních desek dřevěných nebo plastových šířky do 300 mm</t>
  </si>
  <si>
    <t>-2060403578</t>
  </si>
  <si>
    <t>2,58+0,70*2</t>
  </si>
  <si>
    <t>25</t>
  </si>
  <si>
    <t>766691915</t>
  </si>
  <si>
    <t>Vyvěšení nebo zavěšení dřevěných křídel dveří pl přes 2 m2</t>
  </si>
  <si>
    <t>10565430</t>
  </si>
  <si>
    <t>26</t>
  </si>
  <si>
    <t>766694116</t>
  </si>
  <si>
    <t>Montáž parapetních desek dřevěných nebo plastových š do 30 cm</t>
  </si>
  <si>
    <t>-1452259609</t>
  </si>
  <si>
    <t>27</t>
  </si>
  <si>
    <t>60794101R</t>
  </si>
  <si>
    <t>parapet vnitřní dřevěný povrch lakovaný š 200mm</t>
  </si>
  <si>
    <t>32</t>
  </si>
  <si>
    <t>-2107387911</t>
  </si>
  <si>
    <t>28</t>
  </si>
  <si>
    <t>766825811R</t>
  </si>
  <si>
    <t>Demontáž truhlářských konstrukcí  (garnýže)</t>
  </si>
  <si>
    <t>-866743041</t>
  </si>
  <si>
    <t>29</t>
  </si>
  <si>
    <t>998766312</t>
  </si>
  <si>
    <t>Přesun hmot procentní pro kce truhlářské ruční v objektech v přes 6 do 12 m</t>
  </si>
  <si>
    <t>1677809396</t>
  </si>
  <si>
    <t>30</t>
  </si>
  <si>
    <t>998766292</t>
  </si>
  <si>
    <t>Příplatek k přesunu hmot procentnímu pro kce truhlářské za zvětšený přesun do 100 m</t>
  </si>
  <si>
    <t>881079133</t>
  </si>
  <si>
    <t>776</t>
  </si>
  <si>
    <t>Podlahy povlakové</t>
  </si>
  <si>
    <t>31</t>
  </si>
  <si>
    <t>776201913R</t>
  </si>
  <si>
    <t>Ostatní úprava povlakové podlahoviny u balkónových dveří přes 0,50 do 1,00 m2</t>
  </si>
  <si>
    <t>1400783818</t>
  </si>
  <si>
    <t>784</t>
  </si>
  <si>
    <t>Dokončovací práce - malby a tapety</t>
  </si>
  <si>
    <t>784171101</t>
  </si>
  <si>
    <t>Zakrytí vnitřních podlah včetně pozdějšího odkrytí</t>
  </si>
  <si>
    <t>941754564</t>
  </si>
  <si>
    <t>33</t>
  </si>
  <si>
    <t>28323157</t>
  </si>
  <si>
    <t>fólie pro malířské potřeby zakrývací tl 14µ 4x5m</t>
  </si>
  <si>
    <t>-1700135479</t>
  </si>
  <si>
    <t>50*1,05 'Přepočtené koeficientem množství</t>
  </si>
  <si>
    <t>34</t>
  </si>
  <si>
    <t>784171121</t>
  </si>
  <si>
    <t>Zakrytí vnitřních ploch konstrukcí nebo prvků v místnostech v do 3,80 m</t>
  </si>
  <si>
    <t>-1238928583</t>
  </si>
  <si>
    <t>35</t>
  </si>
  <si>
    <t>58124842</t>
  </si>
  <si>
    <t>fólie pro malířské potřeby zakrývací tl 7µ 4x5m</t>
  </si>
  <si>
    <t>886174641</t>
  </si>
  <si>
    <t>40*1,05 'Přepočtené koeficientem množství</t>
  </si>
  <si>
    <t>36</t>
  </si>
  <si>
    <t>784181121</t>
  </si>
  <si>
    <t>Hloubková jednonásobná bezbarvá penetrace podkladu v místnostech v do 3,80 m</t>
  </si>
  <si>
    <t>-1257563957</t>
  </si>
  <si>
    <t>Pouze stěna s oknem</t>
  </si>
  <si>
    <t>10*2</t>
  </si>
  <si>
    <t>37</t>
  </si>
  <si>
    <t>784221101</t>
  </si>
  <si>
    <t>Dvojnásobné bílé malby ze směsí za sucha dobře otěruvzdorných v místnostech do 3,80 m</t>
  </si>
  <si>
    <t>-177233255</t>
  </si>
  <si>
    <t>VRN</t>
  </si>
  <si>
    <t>Vedlejší rozpočtové náklady</t>
  </si>
  <si>
    <t>VRN1</t>
  </si>
  <si>
    <t>Průzkumné, geodetické a projektové práce</t>
  </si>
  <si>
    <t>38</t>
  </si>
  <si>
    <t>011002000</t>
  </si>
  <si>
    <t>Průzkumné práce</t>
  </si>
  <si>
    <t>kompl.</t>
  </si>
  <si>
    <t>1024</t>
  </si>
  <si>
    <t>1904534631</t>
  </si>
  <si>
    <t>VRN3</t>
  </si>
  <si>
    <t>Zařízení staveniště</t>
  </si>
  <si>
    <t>39</t>
  </si>
  <si>
    <t>030001000</t>
  </si>
  <si>
    <t>-1655923393</t>
  </si>
  <si>
    <t>VRN6</t>
  </si>
  <si>
    <t>Územní vlivy</t>
  </si>
  <si>
    <t>40</t>
  </si>
  <si>
    <t>065002000</t>
  </si>
  <si>
    <t>Mimostaveništní doprava materiálů</t>
  </si>
  <si>
    <t>1941482137</t>
  </si>
  <si>
    <t>VRN7</t>
  </si>
  <si>
    <t>Provozní vlivy</t>
  </si>
  <si>
    <t>41</t>
  </si>
  <si>
    <t>079002000</t>
  </si>
  <si>
    <t>Ostatní provozní vlivy (případné stěhování nabytku atd.)</t>
  </si>
  <si>
    <t>-807736728</t>
  </si>
  <si>
    <t>VRN9</t>
  </si>
  <si>
    <t>Ostatní náklady</t>
  </si>
  <si>
    <t>42</t>
  </si>
  <si>
    <t>091404000</t>
  </si>
  <si>
    <t>Práce na památkovém objektu</t>
  </si>
  <si>
    <t>-1063365949</t>
  </si>
  <si>
    <t>Veškeré vzorky dle požadavků MHMP OPP/NPÚ</t>
  </si>
  <si>
    <t>(vyrobení repliky okna, vzorky fasádních barev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</si>
</sst>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2" fillId="0" borderId="22" xfId="0" applyNumberFormat="1" applyFont="1" applyFill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2"/>
      <c r="AL5" s="22"/>
      <c r="AM5" s="22"/>
      <c r="AN5" s="22"/>
      <c r="AO5" s="22"/>
      <c r="AP5" s="22"/>
      <c r="AQ5" s="22"/>
      <c r="AR5" s="20"/>
      <c r="BE5" s="24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2"/>
      <c r="AL6" s="22"/>
      <c r="AM6" s="22"/>
      <c r="AN6" s="22"/>
      <c r="AO6" s="22"/>
      <c r="AP6" s="22"/>
      <c r="AQ6" s="22"/>
      <c r="AR6" s="20"/>
      <c r="BE6" s="24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9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9"/>
      <c r="BS13" s="17" t="s">
        <v>6</v>
      </c>
    </row>
    <row r="14" spans="1:74" ht="12.75">
      <c r="B14" s="21"/>
      <c r="C14" s="22"/>
      <c r="D14" s="22"/>
      <c r="E14" s="254" t="s">
        <v>28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9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9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9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9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9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9"/>
    </row>
    <row r="23" spans="1:71" s="1" customFormat="1" ht="16.5" customHeight="1">
      <c r="B23" s="21"/>
      <c r="C23" s="22"/>
      <c r="D23" s="22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2"/>
      <c r="AP23" s="22"/>
      <c r="AQ23" s="22"/>
      <c r="AR23" s="20"/>
      <c r="BE23" s="24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9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7">
        <f>ROUND(AG94,2)</f>
        <v>0</v>
      </c>
      <c r="AL26" s="258"/>
      <c r="AM26" s="258"/>
      <c r="AN26" s="258"/>
      <c r="AO26" s="258"/>
      <c r="AP26" s="36"/>
      <c r="AQ26" s="36"/>
      <c r="AR26" s="39"/>
      <c r="BE26" s="24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9" t="s">
        <v>34</v>
      </c>
      <c r="M28" s="259"/>
      <c r="N28" s="259"/>
      <c r="O28" s="259"/>
      <c r="P28" s="259"/>
      <c r="Q28" s="36"/>
      <c r="R28" s="36"/>
      <c r="S28" s="36"/>
      <c r="T28" s="36"/>
      <c r="U28" s="36"/>
      <c r="V28" s="36"/>
      <c r="W28" s="259" t="s">
        <v>35</v>
      </c>
      <c r="X28" s="259"/>
      <c r="Y28" s="259"/>
      <c r="Z28" s="259"/>
      <c r="AA28" s="259"/>
      <c r="AB28" s="259"/>
      <c r="AC28" s="259"/>
      <c r="AD28" s="259"/>
      <c r="AE28" s="259"/>
      <c r="AF28" s="36"/>
      <c r="AG28" s="36"/>
      <c r="AH28" s="36"/>
      <c r="AI28" s="36"/>
      <c r="AJ28" s="36"/>
      <c r="AK28" s="259" t="s">
        <v>36</v>
      </c>
      <c r="AL28" s="259"/>
      <c r="AM28" s="259"/>
      <c r="AN28" s="259"/>
      <c r="AO28" s="259"/>
      <c r="AP28" s="36"/>
      <c r="AQ28" s="36"/>
      <c r="AR28" s="39"/>
      <c r="BE28" s="249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47">
        <v>0.21</v>
      </c>
      <c r="M29" s="246"/>
      <c r="N29" s="246"/>
      <c r="O29" s="246"/>
      <c r="P29" s="246"/>
      <c r="Q29" s="41"/>
      <c r="R29" s="41"/>
      <c r="S29" s="41"/>
      <c r="T29" s="41"/>
      <c r="U29" s="41"/>
      <c r="V29" s="41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1"/>
      <c r="AG29" s="41"/>
      <c r="AH29" s="41"/>
      <c r="AI29" s="41"/>
      <c r="AJ29" s="41"/>
      <c r="AK29" s="245">
        <f>ROUND(AV94, 2)</f>
        <v>0</v>
      </c>
      <c r="AL29" s="246"/>
      <c r="AM29" s="246"/>
      <c r="AN29" s="246"/>
      <c r="AO29" s="246"/>
      <c r="AP29" s="41"/>
      <c r="AQ29" s="41"/>
      <c r="AR29" s="42"/>
      <c r="BE29" s="250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47">
        <v>0.12</v>
      </c>
      <c r="M30" s="246"/>
      <c r="N30" s="246"/>
      <c r="O30" s="246"/>
      <c r="P30" s="246"/>
      <c r="Q30" s="41"/>
      <c r="R30" s="41"/>
      <c r="S30" s="41"/>
      <c r="T30" s="41"/>
      <c r="U30" s="41"/>
      <c r="V30" s="41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1"/>
      <c r="AG30" s="41"/>
      <c r="AH30" s="41"/>
      <c r="AI30" s="41"/>
      <c r="AJ30" s="41"/>
      <c r="AK30" s="245">
        <f>ROUND(AW94, 2)</f>
        <v>0</v>
      </c>
      <c r="AL30" s="246"/>
      <c r="AM30" s="246"/>
      <c r="AN30" s="246"/>
      <c r="AO30" s="246"/>
      <c r="AP30" s="41"/>
      <c r="AQ30" s="41"/>
      <c r="AR30" s="42"/>
      <c r="BE30" s="250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47">
        <v>0.21</v>
      </c>
      <c r="M31" s="246"/>
      <c r="N31" s="246"/>
      <c r="O31" s="246"/>
      <c r="P31" s="246"/>
      <c r="Q31" s="41"/>
      <c r="R31" s="41"/>
      <c r="S31" s="41"/>
      <c r="T31" s="41"/>
      <c r="U31" s="41"/>
      <c r="V31" s="41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1"/>
      <c r="AG31" s="41"/>
      <c r="AH31" s="41"/>
      <c r="AI31" s="41"/>
      <c r="AJ31" s="41"/>
      <c r="AK31" s="245">
        <v>0</v>
      </c>
      <c r="AL31" s="246"/>
      <c r="AM31" s="246"/>
      <c r="AN31" s="246"/>
      <c r="AO31" s="246"/>
      <c r="AP31" s="41"/>
      <c r="AQ31" s="41"/>
      <c r="AR31" s="42"/>
      <c r="BE31" s="250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47">
        <v>0.12</v>
      </c>
      <c r="M32" s="246"/>
      <c r="N32" s="246"/>
      <c r="O32" s="246"/>
      <c r="P32" s="246"/>
      <c r="Q32" s="41"/>
      <c r="R32" s="41"/>
      <c r="S32" s="41"/>
      <c r="T32" s="41"/>
      <c r="U32" s="41"/>
      <c r="V32" s="41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1"/>
      <c r="AG32" s="41"/>
      <c r="AH32" s="41"/>
      <c r="AI32" s="41"/>
      <c r="AJ32" s="41"/>
      <c r="AK32" s="245">
        <v>0</v>
      </c>
      <c r="AL32" s="246"/>
      <c r="AM32" s="246"/>
      <c r="AN32" s="246"/>
      <c r="AO32" s="246"/>
      <c r="AP32" s="41"/>
      <c r="AQ32" s="41"/>
      <c r="AR32" s="42"/>
      <c r="BE32" s="250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47">
        <v>0</v>
      </c>
      <c r="M33" s="246"/>
      <c r="N33" s="246"/>
      <c r="O33" s="246"/>
      <c r="P33" s="246"/>
      <c r="Q33" s="41"/>
      <c r="R33" s="41"/>
      <c r="S33" s="41"/>
      <c r="T33" s="41"/>
      <c r="U33" s="41"/>
      <c r="V33" s="41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1"/>
      <c r="AG33" s="41"/>
      <c r="AH33" s="41"/>
      <c r="AI33" s="41"/>
      <c r="AJ33" s="41"/>
      <c r="AK33" s="245">
        <v>0</v>
      </c>
      <c r="AL33" s="246"/>
      <c r="AM33" s="246"/>
      <c r="AN33" s="246"/>
      <c r="AO33" s="246"/>
      <c r="AP33" s="41"/>
      <c r="AQ33" s="41"/>
      <c r="AR33" s="42"/>
      <c r="BE33" s="25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9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82" t="s">
        <v>45</v>
      </c>
      <c r="Y35" s="283"/>
      <c r="Z35" s="283"/>
      <c r="AA35" s="283"/>
      <c r="AB35" s="283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3"/>
      <c r="AM35" s="283"/>
      <c r="AN35" s="283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1" t="str">
        <f>K6</f>
        <v>Dejvická 688/27, Praha 6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3" t="str">
        <f>IF(AN8= "","",AN8)</f>
        <v>18. 3. 2024</v>
      </c>
      <c r="AN87" s="27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4" t="str">
        <f>IF(E17="","",E17)</f>
        <v xml:space="preserve"> </v>
      </c>
      <c r="AN89" s="275"/>
      <c r="AO89" s="275"/>
      <c r="AP89" s="275"/>
      <c r="AQ89" s="36"/>
      <c r="AR89" s="39"/>
      <c r="AS89" s="276" t="s">
        <v>53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74" t="str">
        <f>IF(E20="","",E20)</f>
        <v xml:space="preserve"> </v>
      </c>
      <c r="AN90" s="275"/>
      <c r="AO90" s="275"/>
      <c r="AP90" s="275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6" t="s">
        <v>54</v>
      </c>
      <c r="D92" s="267"/>
      <c r="E92" s="267"/>
      <c r="F92" s="267"/>
      <c r="G92" s="267"/>
      <c r="H92" s="73"/>
      <c r="I92" s="268" t="s">
        <v>55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9" t="s">
        <v>56</v>
      </c>
      <c r="AH92" s="267"/>
      <c r="AI92" s="267"/>
      <c r="AJ92" s="267"/>
      <c r="AK92" s="267"/>
      <c r="AL92" s="267"/>
      <c r="AM92" s="267"/>
      <c r="AN92" s="268" t="s">
        <v>57</v>
      </c>
      <c r="AO92" s="267"/>
      <c r="AP92" s="27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3">
        <f>ROUND(AG95,2)</f>
        <v>0</v>
      </c>
      <c r="AH94" s="263"/>
      <c r="AI94" s="263"/>
      <c r="AJ94" s="263"/>
      <c r="AK94" s="263"/>
      <c r="AL94" s="263"/>
      <c r="AM94" s="263"/>
      <c r="AN94" s="264">
        <f>SUM(AG94,AT94)</f>
        <v>0</v>
      </c>
      <c r="AO94" s="264"/>
      <c r="AP94" s="264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62" t="s">
        <v>78</v>
      </c>
      <c r="E95" s="262"/>
      <c r="F95" s="262"/>
      <c r="G95" s="262"/>
      <c r="H95" s="262"/>
      <c r="I95" s="96"/>
      <c r="J95" s="262" t="s">
        <v>79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0">
        <f>'01 - Výměna špaletových oken'!J30</f>
        <v>0</v>
      </c>
      <c r="AH95" s="261"/>
      <c r="AI95" s="261"/>
      <c r="AJ95" s="261"/>
      <c r="AK95" s="261"/>
      <c r="AL95" s="261"/>
      <c r="AM95" s="261"/>
      <c r="AN95" s="260">
        <f>SUM(AG95,AT95)</f>
        <v>0</v>
      </c>
      <c r="AO95" s="261"/>
      <c r="AP95" s="261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'01 - Výměna špaletových oken'!P133</f>
        <v>0</v>
      </c>
      <c r="AV95" s="100">
        <f>'01 - Výměna špaletových oken'!J33</f>
        <v>0</v>
      </c>
      <c r="AW95" s="100">
        <f>'01 - Výměna špaletových oken'!J34</f>
        <v>0</v>
      </c>
      <c r="AX95" s="100">
        <f>'01 - Výměna špaletových oken'!J35</f>
        <v>0</v>
      </c>
      <c r="AY95" s="100">
        <f>'01 - Výměna špaletových oken'!J36</f>
        <v>0</v>
      </c>
      <c r="AZ95" s="100">
        <f>'01 - Výměna špaletových oken'!F33</f>
        <v>0</v>
      </c>
      <c r="BA95" s="100">
        <f>'01 - Výměna špaletových oken'!F34</f>
        <v>0</v>
      </c>
      <c r="BB95" s="100">
        <f>'01 - Výměna špaletových oken'!F35</f>
        <v>0</v>
      </c>
      <c r="BC95" s="100">
        <f>'01 - Výměna špaletových oken'!F36</f>
        <v>0</v>
      </c>
      <c r="BD95" s="102">
        <f>'01 - Výměna špaletových oken'!F37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hRSs87MZotCV+Gh9BSaVY0YWXCZmgXf7zQxESF7Re7Zl8IekCh5s71yGkacXmEi1YjwsVtiyS2FPpV7RFFoZsA==" saltValue="k/A4w/NGYF3vDQssQoW5Gh5bEJFY396NrJHt9DRrwKfOVNR61AjCllR3lak+Y3TqT56tgbnXx1aKCdbXalmqp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Výměna špaletových oke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tabSelected="1" topLeftCell="A74" workbookViewId="0">
      <selection activeCell="J13" sqref="J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83</v>
      </c>
    </row>
    <row r="4" spans="1:46" s="1" customFormat="1" ht="24.95" customHeight="1">
      <c r="B4" s="20"/>
      <c r="D4" s="106" t="s">
        <v>84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9" t="str">
        <f>'Rekapitulace stavby'!K6</f>
        <v>Dejvická 688/27, Praha 6</v>
      </c>
      <c r="F7" s="290"/>
      <c r="G7" s="290"/>
      <c r="H7" s="290"/>
      <c r="L7" s="20"/>
    </row>
    <row r="8" spans="1:46" s="2" customFormat="1" ht="12" customHeight="1">
      <c r="A8" s="34"/>
      <c r="B8" s="39"/>
      <c r="C8" s="34"/>
      <c r="D8" s="108" t="s">
        <v>85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1" t="s">
        <v>86</v>
      </c>
      <c r="F9" s="292"/>
      <c r="G9" s="292"/>
      <c r="H9" s="29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45430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3" t="str">
        <f>'Rekapitulace stavby'!E14</f>
        <v>Vyplň údaj</v>
      </c>
      <c r="F18" s="294"/>
      <c r="G18" s="294"/>
      <c r="H18" s="294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5" t="s">
        <v>1</v>
      </c>
      <c r="F27" s="295"/>
      <c r="G27" s="295"/>
      <c r="H27" s="29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ROUND((SUM(BE133:BE261)),  2)</f>
        <v>0</v>
      </c>
      <c r="G33" s="34"/>
      <c r="H33" s="34"/>
      <c r="I33" s="120">
        <v>0.21</v>
      </c>
      <c r="J33" s="119">
        <f>ROUND(((SUM(BE133:BE261))*I33),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ROUND((SUM(BF133:BF261)),  2)</f>
        <v>0</v>
      </c>
      <c r="G34" s="34"/>
      <c r="H34" s="34"/>
      <c r="I34" s="120">
        <v>0.12</v>
      </c>
      <c r="J34" s="119">
        <f>ROUND(((SUM(BF133:BF261))*I34),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ROUND((SUM(BG133:BG261)),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ROUND((SUM(BH133:BH261)),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ROUND((SUM(BI133:BI261)),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hidden="1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hidden="1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hidden="1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hidden="1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hidden="1" customHeight="1">
      <c r="A85" s="34"/>
      <c r="B85" s="35"/>
      <c r="C85" s="36"/>
      <c r="D85" s="36"/>
      <c r="E85" s="287" t="str">
        <f>E7</f>
        <v>Dejvická 688/27, Praha 6</v>
      </c>
      <c r="F85" s="288"/>
      <c r="G85" s="288"/>
      <c r="H85" s="28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hidden="1" customHeight="1">
      <c r="A86" s="34"/>
      <c r="B86" s="35"/>
      <c r="C86" s="29" t="s">
        <v>85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hidden="1" customHeight="1">
      <c r="A87" s="34"/>
      <c r="B87" s="35"/>
      <c r="C87" s="36"/>
      <c r="D87" s="36"/>
      <c r="E87" s="271" t="str">
        <f>E9</f>
        <v>01 - Výměna špaletových oken</v>
      </c>
      <c r="F87" s="286"/>
      <c r="G87" s="286"/>
      <c r="H87" s="28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hidden="1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hidden="1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45430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hidden="1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hidden="1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hidden="1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hidden="1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hidden="1" customHeight="1">
      <c r="A94" s="34"/>
      <c r="B94" s="35"/>
      <c r="C94" s="139" t="s">
        <v>88</v>
      </c>
      <c r="D94" s="140"/>
      <c r="E94" s="140"/>
      <c r="F94" s="140"/>
      <c r="G94" s="140"/>
      <c r="H94" s="140"/>
      <c r="I94" s="140"/>
      <c r="J94" s="141" t="s">
        <v>89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hidden="1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hidden="1" customHeight="1">
      <c r="A96" s="34"/>
      <c r="B96" s="35"/>
      <c r="C96" s="142" t="s">
        <v>90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2:12" s="9" customFormat="1" ht="24.95" hidden="1" customHeight="1">
      <c r="B97" s="143"/>
      <c r="C97" s="144"/>
      <c r="D97" s="145" t="s">
        <v>92</v>
      </c>
      <c r="E97" s="146"/>
      <c r="F97" s="146"/>
      <c r="G97" s="146"/>
      <c r="H97" s="146"/>
      <c r="I97" s="146"/>
      <c r="J97" s="147">
        <f>J134</f>
        <v>0</v>
      </c>
      <c r="K97" s="144"/>
      <c r="L97" s="148"/>
    </row>
    <row r="98" spans="2:12" s="10" customFormat="1" ht="19.899999999999999" hidden="1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J135</f>
        <v>0</v>
      </c>
      <c r="K98" s="150"/>
      <c r="L98" s="154"/>
    </row>
    <row r="99" spans="2:12" s="10" customFormat="1" ht="19.899999999999999" hidden="1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J142</f>
        <v>0</v>
      </c>
      <c r="K99" s="150"/>
      <c r="L99" s="154"/>
    </row>
    <row r="100" spans="2:12" s="10" customFormat="1" ht="19.899999999999999" hidden="1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J167</f>
        <v>0</v>
      </c>
      <c r="K100" s="150"/>
      <c r="L100" s="154"/>
    </row>
    <row r="101" spans="2:12" s="10" customFormat="1" ht="19.899999999999999" hidden="1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J198</f>
        <v>0</v>
      </c>
      <c r="K101" s="150"/>
      <c r="L101" s="154"/>
    </row>
    <row r="102" spans="2:12" s="10" customFormat="1" ht="19.899999999999999" hidden="1" customHeight="1">
      <c r="B102" s="149"/>
      <c r="C102" s="150"/>
      <c r="D102" s="151" t="s">
        <v>97</v>
      </c>
      <c r="E102" s="152"/>
      <c r="F102" s="152"/>
      <c r="G102" s="152"/>
      <c r="H102" s="152"/>
      <c r="I102" s="152"/>
      <c r="J102" s="153">
        <f>J204</f>
        <v>0</v>
      </c>
      <c r="K102" s="150"/>
      <c r="L102" s="154"/>
    </row>
    <row r="103" spans="2:12" s="9" customFormat="1" ht="24.95" hidden="1" customHeight="1">
      <c r="B103" s="143"/>
      <c r="C103" s="144"/>
      <c r="D103" s="145" t="s">
        <v>98</v>
      </c>
      <c r="E103" s="146"/>
      <c r="F103" s="146"/>
      <c r="G103" s="146"/>
      <c r="H103" s="146"/>
      <c r="I103" s="146"/>
      <c r="J103" s="147">
        <f>J206</f>
        <v>0</v>
      </c>
      <c r="K103" s="144"/>
      <c r="L103" s="148"/>
    </row>
    <row r="104" spans="2:12" s="10" customFormat="1" ht="19.899999999999999" hidden="1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J207</f>
        <v>0</v>
      </c>
      <c r="K104" s="150"/>
      <c r="L104" s="154"/>
    </row>
    <row r="105" spans="2:12" s="10" customFormat="1" ht="19.899999999999999" hidden="1" customHeight="1">
      <c r="B105" s="149"/>
      <c r="C105" s="150"/>
      <c r="D105" s="151" t="s">
        <v>100</v>
      </c>
      <c r="E105" s="152"/>
      <c r="F105" s="152"/>
      <c r="G105" s="152"/>
      <c r="H105" s="152"/>
      <c r="I105" s="152"/>
      <c r="J105" s="153">
        <f>J213</f>
        <v>0</v>
      </c>
      <c r="K105" s="150"/>
      <c r="L105" s="154"/>
    </row>
    <row r="106" spans="2:12" s="10" customFormat="1" ht="19.899999999999999" hidden="1" customHeight="1">
      <c r="B106" s="149"/>
      <c r="C106" s="150"/>
      <c r="D106" s="151" t="s">
        <v>101</v>
      </c>
      <c r="E106" s="152"/>
      <c r="F106" s="152"/>
      <c r="G106" s="152"/>
      <c r="H106" s="152"/>
      <c r="I106" s="152"/>
      <c r="J106" s="153">
        <f>J235</f>
        <v>0</v>
      </c>
      <c r="K106" s="150"/>
      <c r="L106" s="154"/>
    </row>
    <row r="107" spans="2:12" s="10" customFormat="1" ht="19.899999999999999" hidden="1" customHeight="1">
      <c r="B107" s="149"/>
      <c r="C107" s="150"/>
      <c r="D107" s="151" t="s">
        <v>102</v>
      </c>
      <c r="E107" s="152"/>
      <c r="F107" s="152"/>
      <c r="G107" s="152"/>
      <c r="H107" s="152"/>
      <c r="I107" s="152"/>
      <c r="J107" s="153">
        <f>J237</f>
        <v>0</v>
      </c>
      <c r="K107" s="150"/>
      <c r="L107" s="154"/>
    </row>
    <row r="108" spans="2:12" s="9" customFormat="1" ht="24.95" hidden="1" customHeight="1">
      <c r="B108" s="143"/>
      <c r="C108" s="144"/>
      <c r="D108" s="145" t="s">
        <v>103</v>
      </c>
      <c r="E108" s="146"/>
      <c r="F108" s="146"/>
      <c r="G108" s="146"/>
      <c r="H108" s="146"/>
      <c r="I108" s="146"/>
      <c r="J108" s="147">
        <f>J248</f>
        <v>0</v>
      </c>
      <c r="K108" s="144"/>
      <c r="L108" s="148"/>
    </row>
    <row r="109" spans="2:12" s="10" customFormat="1" ht="19.899999999999999" hidden="1" customHeight="1">
      <c r="B109" s="149"/>
      <c r="C109" s="150"/>
      <c r="D109" s="151" t="s">
        <v>104</v>
      </c>
      <c r="E109" s="152"/>
      <c r="F109" s="152"/>
      <c r="G109" s="152"/>
      <c r="H109" s="152"/>
      <c r="I109" s="152"/>
      <c r="J109" s="153">
        <f>J249</f>
        <v>0</v>
      </c>
      <c r="K109" s="150"/>
      <c r="L109" s="154"/>
    </row>
    <row r="110" spans="2:12" s="10" customFormat="1" ht="19.899999999999999" hidden="1" customHeight="1">
      <c r="B110" s="149"/>
      <c r="C110" s="150"/>
      <c r="D110" s="151" t="s">
        <v>105</v>
      </c>
      <c r="E110" s="152"/>
      <c r="F110" s="152"/>
      <c r="G110" s="152"/>
      <c r="H110" s="152"/>
      <c r="I110" s="152"/>
      <c r="J110" s="153">
        <f>J251</f>
        <v>0</v>
      </c>
      <c r="K110" s="150"/>
      <c r="L110" s="154"/>
    </row>
    <row r="111" spans="2:12" s="10" customFormat="1" ht="19.899999999999999" hidden="1" customHeight="1">
      <c r="B111" s="149"/>
      <c r="C111" s="150"/>
      <c r="D111" s="151" t="s">
        <v>106</v>
      </c>
      <c r="E111" s="152"/>
      <c r="F111" s="152"/>
      <c r="G111" s="152"/>
      <c r="H111" s="152"/>
      <c r="I111" s="152"/>
      <c r="J111" s="153">
        <f>J253</f>
        <v>0</v>
      </c>
      <c r="K111" s="150"/>
      <c r="L111" s="154"/>
    </row>
    <row r="112" spans="2:12" s="10" customFormat="1" ht="19.899999999999999" hidden="1" customHeight="1">
      <c r="B112" s="149"/>
      <c r="C112" s="150"/>
      <c r="D112" s="151" t="s">
        <v>107</v>
      </c>
      <c r="E112" s="152"/>
      <c r="F112" s="152"/>
      <c r="G112" s="152"/>
      <c r="H112" s="152"/>
      <c r="I112" s="152"/>
      <c r="J112" s="153">
        <f>J255</f>
        <v>0</v>
      </c>
      <c r="K112" s="150"/>
      <c r="L112" s="154"/>
    </row>
    <row r="113" spans="1:31" s="10" customFormat="1" ht="19.899999999999999" hidden="1" customHeight="1">
      <c r="B113" s="149"/>
      <c r="C113" s="150"/>
      <c r="D113" s="151" t="s">
        <v>108</v>
      </c>
      <c r="E113" s="152"/>
      <c r="F113" s="152"/>
      <c r="G113" s="152"/>
      <c r="H113" s="152"/>
      <c r="I113" s="152"/>
      <c r="J113" s="153">
        <f>J257</f>
        <v>0</v>
      </c>
      <c r="K113" s="150"/>
      <c r="L113" s="154"/>
    </row>
    <row r="114" spans="1:31" s="2" customFormat="1" ht="21.75" hidden="1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hidden="1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hidden="1"/>
    <row r="117" spans="1:31" hidden="1"/>
    <row r="118" spans="1:31" hidden="1"/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109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87" t="str">
        <f>E7</f>
        <v>Dejvická 688/27, Praha 6</v>
      </c>
      <c r="F123" s="288"/>
      <c r="G123" s="288"/>
      <c r="H123" s="288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85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1" t="str">
        <f>E9</f>
        <v>01 - Výměna špaletových oken</v>
      </c>
      <c r="F125" s="286"/>
      <c r="G125" s="286"/>
      <c r="H125" s="28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20</v>
      </c>
      <c r="D127" s="36"/>
      <c r="E127" s="36"/>
      <c r="F127" s="27" t="str">
        <f>F12</f>
        <v xml:space="preserve"> </v>
      </c>
      <c r="G127" s="36"/>
      <c r="H127" s="36"/>
      <c r="I127" s="29" t="s">
        <v>22</v>
      </c>
      <c r="J127" s="66">
        <f>IF(J12="","",J12)</f>
        <v>45430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24</v>
      </c>
      <c r="D129" s="36"/>
      <c r="E129" s="36"/>
      <c r="F129" s="27" t="str">
        <f>E15</f>
        <v xml:space="preserve"> </v>
      </c>
      <c r="G129" s="36"/>
      <c r="H129" s="36"/>
      <c r="I129" s="29" t="s">
        <v>29</v>
      </c>
      <c r="J129" s="32" t="str">
        <f>E21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27</v>
      </c>
      <c r="D130" s="36"/>
      <c r="E130" s="36"/>
      <c r="F130" s="27" t="str">
        <f>IF(E18="","",E18)</f>
        <v>Vyplň údaj</v>
      </c>
      <c r="G130" s="36"/>
      <c r="H130" s="36"/>
      <c r="I130" s="29" t="s">
        <v>30</v>
      </c>
      <c r="J130" s="32" t="str">
        <f>E24</f>
        <v xml:space="preserve"> 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55"/>
      <c r="B132" s="156"/>
      <c r="C132" s="157" t="s">
        <v>110</v>
      </c>
      <c r="D132" s="158" t="s">
        <v>58</v>
      </c>
      <c r="E132" s="158" t="s">
        <v>54</v>
      </c>
      <c r="F132" s="158" t="s">
        <v>55</v>
      </c>
      <c r="G132" s="158" t="s">
        <v>111</v>
      </c>
      <c r="H132" s="158" t="s">
        <v>112</v>
      </c>
      <c r="I132" s="158" t="s">
        <v>113</v>
      </c>
      <c r="J132" s="159" t="s">
        <v>89</v>
      </c>
      <c r="K132" s="160" t="s">
        <v>114</v>
      </c>
      <c r="L132" s="161"/>
      <c r="M132" s="75" t="s">
        <v>1</v>
      </c>
      <c r="N132" s="76" t="s">
        <v>37</v>
      </c>
      <c r="O132" s="76" t="s">
        <v>115</v>
      </c>
      <c r="P132" s="76" t="s">
        <v>116</v>
      </c>
      <c r="Q132" s="76" t="s">
        <v>117</v>
      </c>
      <c r="R132" s="76" t="s">
        <v>118</v>
      </c>
      <c r="S132" s="76" t="s">
        <v>119</v>
      </c>
      <c r="T132" s="77" t="s">
        <v>120</v>
      </c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1:65" s="2" customFormat="1" ht="22.9" customHeight="1">
      <c r="A133" s="34"/>
      <c r="B133" s="35"/>
      <c r="C133" s="82" t="s">
        <v>121</v>
      </c>
      <c r="D133" s="36"/>
      <c r="E133" s="36"/>
      <c r="F133" s="36"/>
      <c r="G133" s="36"/>
      <c r="H133" s="36"/>
      <c r="I133" s="36"/>
      <c r="J133" s="162">
        <f>BK133</f>
        <v>0</v>
      </c>
      <c r="K133" s="36"/>
      <c r="L133" s="39"/>
      <c r="M133" s="78"/>
      <c r="N133" s="163"/>
      <c r="O133" s="79"/>
      <c r="P133" s="164">
        <f>P134+P206+P248</f>
        <v>0</v>
      </c>
      <c r="Q133" s="79"/>
      <c r="R133" s="164">
        <f>R134+R206+R248</f>
        <v>1.71798034</v>
      </c>
      <c r="S133" s="79"/>
      <c r="T133" s="165">
        <f>T134+T206+T248</f>
        <v>1.10934131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72</v>
      </c>
      <c r="AU133" s="17" t="s">
        <v>91</v>
      </c>
      <c r="BK133" s="166">
        <f>BK134+BK206+BK248</f>
        <v>0</v>
      </c>
    </row>
    <row r="134" spans="1:65" s="12" customFormat="1" ht="25.9" customHeight="1">
      <c r="B134" s="167"/>
      <c r="C134" s="168"/>
      <c r="D134" s="169" t="s">
        <v>72</v>
      </c>
      <c r="E134" s="170" t="s">
        <v>122</v>
      </c>
      <c r="F134" s="170" t="s">
        <v>123</v>
      </c>
      <c r="G134" s="168"/>
      <c r="H134" s="168"/>
      <c r="I134" s="171"/>
      <c r="J134" s="172">
        <f>BK134</f>
        <v>0</v>
      </c>
      <c r="K134" s="168"/>
      <c r="L134" s="173"/>
      <c r="M134" s="174"/>
      <c r="N134" s="175"/>
      <c r="O134" s="175"/>
      <c r="P134" s="176">
        <f>P135+P142+P167+P198+P204</f>
        <v>0</v>
      </c>
      <c r="Q134" s="175"/>
      <c r="R134" s="176">
        <f>R135+R142+R167+R198+R204</f>
        <v>1.5863338600000001</v>
      </c>
      <c r="S134" s="175"/>
      <c r="T134" s="177">
        <f>T135+T142+T167+T198+T204</f>
        <v>0.83783070999999998</v>
      </c>
      <c r="AR134" s="178" t="s">
        <v>81</v>
      </c>
      <c r="AT134" s="179" t="s">
        <v>72</v>
      </c>
      <c r="AU134" s="179" t="s">
        <v>73</v>
      </c>
      <c r="AY134" s="178" t="s">
        <v>124</v>
      </c>
      <c r="BK134" s="180">
        <f>BK135+BK142+BK167+BK198+BK204</f>
        <v>0</v>
      </c>
    </row>
    <row r="135" spans="1:65" s="12" customFormat="1" ht="22.9" customHeight="1">
      <c r="B135" s="167"/>
      <c r="C135" s="168"/>
      <c r="D135" s="169" t="s">
        <v>72</v>
      </c>
      <c r="E135" s="181" t="s">
        <v>125</v>
      </c>
      <c r="F135" s="181" t="s">
        <v>126</v>
      </c>
      <c r="G135" s="168"/>
      <c r="H135" s="168"/>
      <c r="I135" s="171"/>
      <c r="J135" s="182">
        <f>BK135</f>
        <v>0</v>
      </c>
      <c r="K135" s="168"/>
      <c r="L135" s="173"/>
      <c r="M135" s="174"/>
      <c r="N135" s="175"/>
      <c r="O135" s="175"/>
      <c r="P135" s="176">
        <f>SUM(P136:P141)</f>
        <v>0</v>
      </c>
      <c r="Q135" s="175"/>
      <c r="R135" s="176">
        <f>SUM(R136:R141)</f>
        <v>1.1602654000000001</v>
      </c>
      <c r="S135" s="175"/>
      <c r="T135" s="177">
        <f>SUM(T136:T141)</f>
        <v>0</v>
      </c>
      <c r="AR135" s="178" t="s">
        <v>81</v>
      </c>
      <c r="AT135" s="179" t="s">
        <v>72</v>
      </c>
      <c r="AU135" s="179" t="s">
        <v>81</v>
      </c>
      <c r="AY135" s="178" t="s">
        <v>124</v>
      </c>
      <c r="BK135" s="180">
        <f>SUM(BK136:BK141)</f>
        <v>0</v>
      </c>
    </row>
    <row r="136" spans="1:65" s="2" customFormat="1" ht="16.5" customHeight="1">
      <c r="A136" s="34"/>
      <c r="B136" s="35"/>
      <c r="C136" s="183" t="s">
        <v>81</v>
      </c>
      <c r="D136" s="183" t="s">
        <v>127</v>
      </c>
      <c r="E136" s="184" t="s">
        <v>128</v>
      </c>
      <c r="F136" s="185" t="s">
        <v>129</v>
      </c>
      <c r="G136" s="186" t="s">
        <v>130</v>
      </c>
      <c r="H136" s="187">
        <v>20.14</v>
      </c>
      <c r="I136" s="188"/>
      <c r="J136" s="189">
        <f>ROUND(I136*H136,2)</f>
        <v>0</v>
      </c>
      <c r="K136" s="190"/>
      <c r="L136" s="39"/>
      <c r="M136" s="191" t="s">
        <v>1</v>
      </c>
      <c r="N136" s="192" t="s">
        <v>38</v>
      </c>
      <c r="O136" s="71"/>
      <c r="P136" s="193">
        <f>O136*H136</f>
        <v>0</v>
      </c>
      <c r="Q136" s="193">
        <v>5.7610000000000001E-2</v>
      </c>
      <c r="R136" s="193">
        <f>Q136*H136</f>
        <v>1.1602654000000001</v>
      </c>
      <c r="S136" s="193">
        <v>0</v>
      </c>
      <c r="T136" s="19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5" t="s">
        <v>131</v>
      </c>
      <c r="AT136" s="195" t="s">
        <v>127</v>
      </c>
      <c r="AU136" s="195" t="s">
        <v>83</v>
      </c>
      <c r="AY136" s="17" t="s">
        <v>124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7" t="s">
        <v>81</v>
      </c>
      <c r="BK136" s="196">
        <f>ROUND(I136*H136,2)</f>
        <v>0</v>
      </c>
      <c r="BL136" s="17" t="s">
        <v>131</v>
      </c>
      <c r="BM136" s="195" t="s">
        <v>132</v>
      </c>
    </row>
    <row r="137" spans="1:65" s="13" customFormat="1">
      <c r="B137" s="197"/>
      <c r="C137" s="198"/>
      <c r="D137" s="199" t="s">
        <v>133</v>
      </c>
      <c r="E137" s="200" t="s">
        <v>1</v>
      </c>
      <c r="F137" s="201" t="s">
        <v>134</v>
      </c>
      <c r="G137" s="198"/>
      <c r="H137" s="200" t="s">
        <v>1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133</v>
      </c>
      <c r="AU137" s="207" t="s">
        <v>83</v>
      </c>
      <c r="AV137" s="13" t="s">
        <v>81</v>
      </c>
      <c r="AW137" s="13" t="s">
        <v>31</v>
      </c>
      <c r="AX137" s="13" t="s">
        <v>73</v>
      </c>
      <c r="AY137" s="207" t="s">
        <v>124</v>
      </c>
    </row>
    <row r="138" spans="1:65" s="14" customFormat="1">
      <c r="B138" s="208"/>
      <c r="C138" s="209"/>
      <c r="D138" s="199" t="s">
        <v>133</v>
      </c>
      <c r="E138" s="210" t="s">
        <v>1</v>
      </c>
      <c r="F138" s="211" t="s">
        <v>135</v>
      </c>
      <c r="G138" s="209"/>
      <c r="H138" s="212">
        <v>9.5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133</v>
      </c>
      <c r="AU138" s="218" t="s">
        <v>83</v>
      </c>
      <c r="AV138" s="14" t="s">
        <v>83</v>
      </c>
      <c r="AW138" s="14" t="s">
        <v>31</v>
      </c>
      <c r="AX138" s="14" t="s">
        <v>73</v>
      </c>
      <c r="AY138" s="218" t="s">
        <v>124</v>
      </c>
    </row>
    <row r="139" spans="1:65" s="13" customFormat="1">
      <c r="B139" s="197"/>
      <c r="C139" s="198"/>
      <c r="D139" s="199" t="s">
        <v>133</v>
      </c>
      <c r="E139" s="200" t="s">
        <v>1</v>
      </c>
      <c r="F139" s="201" t="s">
        <v>136</v>
      </c>
      <c r="G139" s="198"/>
      <c r="H139" s="200" t="s">
        <v>1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133</v>
      </c>
      <c r="AU139" s="207" t="s">
        <v>83</v>
      </c>
      <c r="AV139" s="13" t="s">
        <v>81</v>
      </c>
      <c r="AW139" s="13" t="s">
        <v>31</v>
      </c>
      <c r="AX139" s="13" t="s">
        <v>73</v>
      </c>
      <c r="AY139" s="207" t="s">
        <v>124</v>
      </c>
    </row>
    <row r="140" spans="1:65" s="14" customFormat="1">
      <c r="B140" s="208"/>
      <c r="C140" s="209"/>
      <c r="D140" s="199" t="s">
        <v>133</v>
      </c>
      <c r="E140" s="210" t="s">
        <v>1</v>
      </c>
      <c r="F140" s="211" t="s">
        <v>137</v>
      </c>
      <c r="G140" s="209"/>
      <c r="H140" s="212">
        <v>10.64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133</v>
      </c>
      <c r="AU140" s="218" t="s">
        <v>83</v>
      </c>
      <c r="AV140" s="14" t="s">
        <v>83</v>
      </c>
      <c r="AW140" s="14" t="s">
        <v>31</v>
      </c>
      <c r="AX140" s="14" t="s">
        <v>73</v>
      </c>
      <c r="AY140" s="218" t="s">
        <v>124</v>
      </c>
    </row>
    <row r="141" spans="1:65" s="15" customFormat="1">
      <c r="B141" s="219"/>
      <c r="C141" s="220"/>
      <c r="D141" s="199" t="s">
        <v>133</v>
      </c>
      <c r="E141" s="221" t="s">
        <v>1</v>
      </c>
      <c r="F141" s="222" t="s">
        <v>138</v>
      </c>
      <c r="G141" s="220"/>
      <c r="H141" s="223">
        <v>20.14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133</v>
      </c>
      <c r="AU141" s="229" t="s">
        <v>83</v>
      </c>
      <c r="AV141" s="15" t="s">
        <v>131</v>
      </c>
      <c r="AW141" s="15" t="s">
        <v>31</v>
      </c>
      <c r="AX141" s="15" t="s">
        <v>81</v>
      </c>
      <c r="AY141" s="229" t="s">
        <v>124</v>
      </c>
    </row>
    <row r="142" spans="1:65" s="12" customFormat="1" ht="22.9" customHeight="1">
      <c r="B142" s="167"/>
      <c r="C142" s="168"/>
      <c r="D142" s="169" t="s">
        <v>72</v>
      </c>
      <c r="E142" s="181" t="s">
        <v>139</v>
      </c>
      <c r="F142" s="181" t="s">
        <v>140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SUM(P143:P166)</f>
        <v>0</v>
      </c>
      <c r="Q142" s="175"/>
      <c r="R142" s="176">
        <f>SUM(R143:R166)</f>
        <v>0.42406845999999998</v>
      </c>
      <c r="S142" s="175"/>
      <c r="T142" s="177">
        <f>SUM(T143:T166)</f>
        <v>1.2671000000000001E-4</v>
      </c>
      <c r="AR142" s="178" t="s">
        <v>81</v>
      </c>
      <c r="AT142" s="179" t="s">
        <v>72</v>
      </c>
      <c r="AU142" s="179" t="s">
        <v>81</v>
      </c>
      <c r="AY142" s="178" t="s">
        <v>124</v>
      </c>
      <c r="BK142" s="180">
        <f>SUM(BK143:BK166)</f>
        <v>0</v>
      </c>
    </row>
    <row r="143" spans="1:65" s="2" customFormat="1" ht="24.2" customHeight="1">
      <c r="A143" s="34"/>
      <c r="B143" s="35"/>
      <c r="C143" s="183" t="s">
        <v>83</v>
      </c>
      <c r="D143" s="183" t="s">
        <v>127</v>
      </c>
      <c r="E143" s="184" t="s">
        <v>141</v>
      </c>
      <c r="F143" s="185" t="s">
        <v>142</v>
      </c>
      <c r="G143" s="186" t="s">
        <v>143</v>
      </c>
      <c r="H143" s="187">
        <v>2.992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38</v>
      </c>
      <c r="O143" s="71"/>
      <c r="P143" s="193">
        <f>O143*H143</f>
        <v>0</v>
      </c>
      <c r="Q143" s="193">
        <v>3.3579999999999999E-2</v>
      </c>
      <c r="R143" s="193">
        <f>Q143*H143</f>
        <v>0.10047136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131</v>
      </c>
      <c r="AT143" s="195" t="s">
        <v>127</v>
      </c>
      <c r="AU143" s="195" t="s">
        <v>83</v>
      </c>
      <c r="AY143" s="17" t="s">
        <v>124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81</v>
      </c>
      <c r="BK143" s="196">
        <f>ROUND(I143*H143,2)</f>
        <v>0</v>
      </c>
      <c r="BL143" s="17" t="s">
        <v>131</v>
      </c>
      <c r="BM143" s="195" t="s">
        <v>144</v>
      </c>
    </row>
    <row r="144" spans="1:65" s="13" customFormat="1">
      <c r="B144" s="197"/>
      <c r="C144" s="198"/>
      <c r="D144" s="199" t="s">
        <v>133</v>
      </c>
      <c r="E144" s="200" t="s">
        <v>1</v>
      </c>
      <c r="F144" s="201" t="s">
        <v>145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133</v>
      </c>
      <c r="AU144" s="207" t="s">
        <v>83</v>
      </c>
      <c r="AV144" s="13" t="s">
        <v>81</v>
      </c>
      <c r="AW144" s="13" t="s">
        <v>31</v>
      </c>
      <c r="AX144" s="13" t="s">
        <v>73</v>
      </c>
      <c r="AY144" s="207" t="s">
        <v>124</v>
      </c>
    </row>
    <row r="145" spans="1:65" s="13" customFormat="1">
      <c r="B145" s="197"/>
      <c r="C145" s="198"/>
      <c r="D145" s="199" t="s">
        <v>133</v>
      </c>
      <c r="E145" s="200" t="s">
        <v>1</v>
      </c>
      <c r="F145" s="201" t="s">
        <v>134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133</v>
      </c>
      <c r="AU145" s="207" t="s">
        <v>83</v>
      </c>
      <c r="AV145" s="13" t="s">
        <v>81</v>
      </c>
      <c r="AW145" s="13" t="s">
        <v>31</v>
      </c>
      <c r="AX145" s="13" t="s">
        <v>73</v>
      </c>
      <c r="AY145" s="207" t="s">
        <v>124</v>
      </c>
    </row>
    <row r="146" spans="1:65" s="14" customFormat="1">
      <c r="B146" s="208"/>
      <c r="C146" s="209"/>
      <c r="D146" s="199" t="s">
        <v>133</v>
      </c>
      <c r="E146" s="210" t="s">
        <v>1</v>
      </c>
      <c r="F146" s="211" t="s">
        <v>146</v>
      </c>
      <c r="G146" s="209"/>
      <c r="H146" s="212">
        <v>1.3840000000000001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133</v>
      </c>
      <c r="AU146" s="218" t="s">
        <v>83</v>
      </c>
      <c r="AV146" s="14" t="s">
        <v>83</v>
      </c>
      <c r="AW146" s="14" t="s">
        <v>31</v>
      </c>
      <c r="AX146" s="14" t="s">
        <v>73</v>
      </c>
      <c r="AY146" s="218" t="s">
        <v>124</v>
      </c>
    </row>
    <row r="147" spans="1:65" s="13" customFormat="1">
      <c r="B147" s="197"/>
      <c r="C147" s="198"/>
      <c r="D147" s="199" t="s">
        <v>133</v>
      </c>
      <c r="E147" s="200" t="s">
        <v>1</v>
      </c>
      <c r="F147" s="201" t="s">
        <v>136</v>
      </c>
      <c r="G147" s="198"/>
      <c r="H147" s="200" t="s">
        <v>1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133</v>
      </c>
      <c r="AU147" s="207" t="s">
        <v>83</v>
      </c>
      <c r="AV147" s="13" t="s">
        <v>81</v>
      </c>
      <c r="AW147" s="13" t="s">
        <v>31</v>
      </c>
      <c r="AX147" s="13" t="s">
        <v>73</v>
      </c>
      <c r="AY147" s="207" t="s">
        <v>124</v>
      </c>
    </row>
    <row r="148" spans="1:65" s="14" customFormat="1">
      <c r="B148" s="208"/>
      <c r="C148" s="209"/>
      <c r="D148" s="199" t="s">
        <v>133</v>
      </c>
      <c r="E148" s="210" t="s">
        <v>1</v>
      </c>
      <c r="F148" s="211" t="s">
        <v>147</v>
      </c>
      <c r="G148" s="209"/>
      <c r="H148" s="212">
        <v>1.6080000000000003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133</v>
      </c>
      <c r="AU148" s="218" t="s">
        <v>83</v>
      </c>
      <c r="AV148" s="14" t="s">
        <v>83</v>
      </c>
      <c r="AW148" s="14" t="s">
        <v>31</v>
      </c>
      <c r="AX148" s="14" t="s">
        <v>73</v>
      </c>
      <c r="AY148" s="218" t="s">
        <v>124</v>
      </c>
    </row>
    <row r="149" spans="1:65" s="15" customFormat="1">
      <c r="B149" s="219"/>
      <c r="C149" s="220"/>
      <c r="D149" s="199" t="s">
        <v>133</v>
      </c>
      <c r="E149" s="221" t="s">
        <v>1</v>
      </c>
      <c r="F149" s="222" t="s">
        <v>138</v>
      </c>
      <c r="G149" s="220"/>
      <c r="H149" s="223">
        <v>2.9920000000000004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133</v>
      </c>
      <c r="AU149" s="229" t="s">
        <v>83</v>
      </c>
      <c r="AV149" s="15" t="s">
        <v>131</v>
      </c>
      <c r="AW149" s="15" t="s">
        <v>31</v>
      </c>
      <c r="AX149" s="15" t="s">
        <v>81</v>
      </c>
      <c r="AY149" s="229" t="s">
        <v>124</v>
      </c>
    </row>
    <row r="150" spans="1:65" s="2" customFormat="1" ht="16.5" customHeight="1">
      <c r="A150" s="34"/>
      <c r="B150" s="35"/>
      <c r="C150" s="183" t="s">
        <v>125</v>
      </c>
      <c r="D150" s="183" t="s">
        <v>127</v>
      </c>
      <c r="E150" s="184" t="s">
        <v>148</v>
      </c>
      <c r="F150" s="185" t="s">
        <v>149</v>
      </c>
      <c r="G150" s="186" t="s">
        <v>143</v>
      </c>
      <c r="H150" s="187">
        <v>6.0419999999999998</v>
      </c>
      <c r="I150" s="188"/>
      <c r="J150" s="189">
        <f>ROUND(I150*H150,2)</f>
        <v>0</v>
      </c>
      <c r="K150" s="190"/>
      <c r="L150" s="39"/>
      <c r="M150" s="191" t="s">
        <v>1</v>
      </c>
      <c r="N150" s="192" t="s">
        <v>38</v>
      </c>
      <c r="O150" s="71"/>
      <c r="P150" s="193">
        <f>O150*H150</f>
        <v>0</v>
      </c>
      <c r="Q150" s="193">
        <v>1.755E-2</v>
      </c>
      <c r="R150" s="193">
        <f>Q150*H150</f>
        <v>0.1060371</v>
      </c>
      <c r="S150" s="193">
        <v>0</v>
      </c>
      <c r="T150" s="19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5" t="s">
        <v>131</v>
      </c>
      <c r="AT150" s="195" t="s">
        <v>127</v>
      </c>
      <c r="AU150" s="195" t="s">
        <v>83</v>
      </c>
      <c r="AY150" s="17" t="s">
        <v>124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7" t="s">
        <v>81</v>
      </c>
      <c r="BK150" s="196">
        <f>ROUND(I150*H150,2)</f>
        <v>0</v>
      </c>
      <c r="BL150" s="17" t="s">
        <v>131</v>
      </c>
      <c r="BM150" s="195" t="s">
        <v>150</v>
      </c>
    </row>
    <row r="151" spans="1:65" s="13" customFormat="1">
      <c r="B151" s="197"/>
      <c r="C151" s="198"/>
      <c r="D151" s="199" t="s">
        <v>133</v>
      </c>
      <c r="E151" s="200" t="s">
        <v>1</v>
      </c>
      <c r="F151" s="201" t="s">
        <v>134</v>
      </c>
      <c r="G151" s="198"/>
      <c r="H151" s="200" t="s">
        <v>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133</v>
      </c>
      <c r="AU151" s="207" t="s">
        <v>83</v>
      </c>
      <c r="AV151" s="13" t="s">
        <v>81</v>
      </c>
      <c r="AW151" s="13" t="s">
        <v>31</v>
      </c>
      <c r="AX151" s="13" t="s">
        <v>73</v>
      </c>
      <c r="AY151" s="207" t="s">
        <v>124</v>
      </c>
    </row>
    <row r="152" spans="1:65" s="14" customFormat="1">
      <c r="B152" s="208"/>
      <c r="C152" s="209"/>
      <c r="D152" s="199" t="s">
        <v>133</v>
      </c>
      <c r="E152" s="210" t="s">
        <v>1</v>
      </c>
      <c r="F152" s="211" t="s">
        <v>151</v>
      </c>
      <c r="G152" s="209"/>
      <c r="H152" s="212">
        <v>2.85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133</v>
      </c>
      <c r="AU152" s="218" t="s">
        <v>83</v>
      </c>
      <c r="AV152" s="14" t="s">
        <v>83</v>
      </c>
      <c r="AW152" s="14" t="s">
        <v>31</v>
      </c>
      <c r="AX152" s="14" t="s">
        <v>73</v>
      </c>
      <c r="AY152" s="218" t="s">
        <v>124</v>
      </c>
    </row>
    <row r="153" spans="1:65" s="13" customFormat="1">
      <c r="B153" s="197"/>
      <c r="C153" s="198"/>
      <c r="D153" s="199" t="s">
        <v>133</v>
      </c>
      <c r="E153" s="200" t="s">
        <v>1</v>
      </c>
      <c r="F153" s="201" t="s">
        <v>136</v>
      </c>
      <c r="G153" s="198"/>
      <c r="H153" s="200" t="s">
        <v>1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133</v>
      </c>
      <c r="AU153" s="207" t="s">
        <v>83</v>
      </c>
      <c r="AV153" s="13" t="s">
        <v>81</v>
      </c>
      <c r="AW153" s="13" t="s">
        <v>31</v>
      </c>
      <c r="AX153" s="13" t="s">
        <v>73</v>
      </c>
      <c r="AY153" s="207" t="s">
        <v>124</v>
      </c>
    </row>
    <row r="154" spans="1:65" s="14" customFormat="1">
      <c r="B154" s="208"/>
      <c r="C154" s="209"/>
      <c r="D154" s="199" t="s">
        <v>133</v>
      </c>
      <c r="E154" s="210" t="s">
        <v>1</v>
      </c>
      <c r="F154" s="211" t="s">
        <v>152</v>
      </c>
      <c r="G154" s="209"/>
      <c r="H154" s="212">
        <v>3.1920000000000002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133</v>
      </c>
      <c r="AU154" s="218" t="s">
        <v>83</v>
      </c>
      <c r="AV154" s="14" t="s">
        <v>83</v>
      </c>
      <c r="AW154" s="14" t="s">
        <v>31</v>
      </c>
      <c r="AX154" s="14" t="s">
        <v>73</v>
      </c>
      <c r="AY154" s="218" t="s">
        <v>124</v>
      </c>
    </row>
    <row r="155" spans="1:65" s="15" customFormat="1">
      <c r="B155" s="219"/>
      <c r="C155" s="220"/>
      <c r="D155" s="199" t="s">
        <v>133</v>
      </c>
      <c r="E155" s="221" t="s">
        <v>1</v>
      </c>
      <c r="F155" s="222" t="s">
        <v>138</v>
      </c>
      <c r="G155" s="220"/>
      <c r="H155" s="223">
        <v>6.0419999999999998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133</v>
      </c>
      <c r="AU155" s="229" t="s">
        <v>83</v>
      </c>
      <c r="AV155" s="15" t="s">
        <v>131</v>
      </c>
      <c r="AW155" s="15" t="s">
        <v>31</v>
      </c>
      <c r="AX155" s="15" t="s">
        <v>81</v>
      </c>
      <c r="AY155" s="229" t="s">
        <v>124</v>
      </c>
    </row>
    <row r="156" spans="1:65" s="2" customFormat="1" ht="24.2" customHeight="1">
      <c r="A156" s="34"/>
      <c r="B156" s="35"/>
      <c r="C156" s="183" t="s">
        <v>131</v>
      </c>
      <c r="D156" s="183" t="s">
        <v>127</v>
      </c>
      <c r="E156" s="184" t="s">
        <v>153</v>
      </c>
      <c r="F156" s="185" t="s">
        <v>154</v>
      </c>
      <c r="G156" s="186" t="s">
        <v>143</v>
      </c>
      <c r="H156" s="187">
        <v>12.670999999999999</v>
      </c>
      <c r="I156" s="188"/>
      <c r="J156" s="189">
        <f>ROUND(I156*H156,2)</f>
        <v>0</v>
      </c>
      <c r="K156" s="190"/>
      <c r="L156" s="39"/>
      <c r="M156" s="191" t="s">
        <v>1</v>
      </c>
      <c r="N156" s="192" t="s">
        <v>38</v>
      </c>
      <c r="O156" s="71"/>
      <c r="P156" s="193">
        <f>O156*H156</f>
        <v>0</v>
      </c>
      <c r="Q156" s="193">
        <v>0</v>
      </c>
      <c r="R156" s="193">
        <f>Q156*H156</f>
        <v>0</v>
      </c>
      <c r="S156" s="193">
        <v>1.0000000000000001E-5</v>
      </c>
      <c r="T156" s="194">
        <f>S156*H156</f>
        <v>1.2671000000000001E-4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5" t="s">
        <v>131</v>
      </c>
      <c r="AT156" s="195" t="s">
        <v>127</v>
      </c>
      <c r="AU156" s="195" t="s">
        <v>83</v>
      </c>
      <c r="AY156" s="17" t="s">
        <v>124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7" t="s">
        <v>81</v>
      </c>
      <c r="BK156" s="196">
        <f>ROUND(I156*H156,2)</f>
        <v>0</v>
      </c>
      <c r="BL156" s="17" t="s">
        <v>131</v>
      </c>
      <c r="BM156" s="195" t="s">
        <v>155</v>
      </c>
    </row>
    <row r="157" spans="1:65" s="13" customFormat="1">
      <c r="B157" s="197"/>
      <c r="C157" s="198"/>
      <c r="D157" s="199" t="s">
        <v>133</v>
      </c>
      <c r="E157" s="200" t="s">
        <v>1</v>
      </c>
      <c r="F157" s="201" t="s">
        <v>134</v>
      </c>
      <c r="G157" s="198"/>
      <c r="H157" s="200" t="s">
        <v>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133</v>
      </c>
      <c r="AU157" s="207" t="s">
        <v>83</v>
      </c>
      <c r="AV157" s="13" t="s">
        <v>81</v>
      </c>
      <c r="AW157" s="13" t="s">
        <v>31</v>
      </c>
      <c r="AX157" s="13" t="s">
        <v>73</v>
      </c>
      <c r="AY157" s="207" t="s">
        <v>124</v>
      </c>
    </row>
    <row r="158" spans="1:65" s="14" customFormat="1">
      <c r="B158" s="208"/>
      <c r="C158" s="209"/>
      <c r="D158" s="199" t="s">
        <v>133</v>
      </c>
      <c r="E158" s="210" t="s">
        <v>1</v>
      </c>
      <c r="F158" s="211" t="s">
        <v>156</v>
      </c>
      <c r="G158" s="209"/>
      <c r="H158" s="212">
        <v>5.5986000000000002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133</v>
      </c>
      <c r="AU158" s="218" t="s">
        <v>83</v>
      </c>
      <c r="AV158" s="14" t="s">
        <v>83</v>
      </c>
      <c r="AW158" s="14" t="s">
        <v>31</v>
      </c>
      <c r="AX158" s="14" t="s">
        <v>73</v>
      </c>
      <c r="AY158" s="218" t="s">
        <v>124</v>
      </c>
    </row>
    <row r="159" spans="1:65" s="13" customFormat="1">
      <c r="B159" s="197"/>
      <c r="C159" s="198"/>
      <c r="D159" s="199" t="s">
        <v>133</v>
      </c>
      <c r="E159" s="200" t="s">
        <v>1</v>
      </c>
      <c r="F159" s="201" t="s">
        <v>136</v>
      </c>
      <c r="G159" s="198"/>
      <c r="H159" s="200" t="s">
        <v>1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133</v>
      </c>
      <c r="AU159" s="207" t="s">
        <v>83</v>
      </c>
      <c r="AV159" s="13" t="s">
        <v>81</v>
      </c>
      <c r="AW159" s="13" t="s">
        <v>31</v>
      </c>
      <c r="AX159" s="13" t="s">
        <v>73</v>
      </c>
      <c r="AY159" s="207" t="s">
        <v>124</v>
      </c>
    </row>
    <row r="160" spans="1:65" s="14" customFormat="1">
      <c r="B160" s="208"/>
      <c r="C160" s="209"/>
      <c r="D160" s="199" t="s">
        <v>133</v>
      </c>
      <c r="E160" s="210" t="s">
        <v>1</v>
      </c>
      <c r="F160" s="211" t="s">
        <v>157</v>
      </c>
      <c r="G160" s="209"/>
      <c r="H160" s="212">
        <v>7.072000000000001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133</v>
      </c>
      <c r="AU160" s="218" t="s">
        <v>83</v>
      </c>
      <c r="AV160" s="14" t="s">
        <v>83</v>
      </c>
      <c r="AW160" s="14" t="s">
        <v>31</v>
      </c>
      <c r="AX160" s="14" t="s">
        <v>73</v>
      </c>
      <c r="AY160" s="218" t="s">
        <v>124</v>
      </c>
    </row>
    <row r="161" spans="1:65" s="15" customFormat="1">
      <c r="B161" s="219"/>
      <c r="C161" s="220"/>
      <c r="D161" s="199" t="s">
        <v>133</v>
      </c>
      <c r="E161" s="221" t="s">
        <v>1</v>
      </c>
      <c r="F161" s="222" t="s">
        <v>138</v>
      </c>
      <c r="G161" s="220"/>
      <c r="H161" s="223">
        <v>12.6706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133</v>
      </c>
      <c r="AU161" s="229" t="s">
        <v>83</v>
      </c>
      <c r="AV161" s="15" t="s">
        <v>131</v>
      </c>
      <c r="AW161" s="15" t="s">
        <v>31</v>
      </c>
      <c r="AX161" s="15" t="s">
        <v>81</v>
      </c>
      <c r="AY161" s="229" t="s">
        <v>124</v>
      </c>
    </row>
    <row r="162" spans="1:65" s="2" customFormat="1" ht="24.2" customHeight="1">
      <c r="A162" s="34"/>
      <c r="B162" s="35"/>
      <c r="C162" s="183" t="s">
        <v>158</v>
      </c>
      <c r="D162" s="183" t="s">
        <v>127</v>
      </c>
      <c r="E162" s="184" t="s">
        <v>159</v>
      </c>
      <c r="F162" s="185" t="s">
        <v>160</v>
      </c>
      <c r="G162" s="186" t="s">
        <v>143</v>
      </c>
      <c r="H162" s="187">
        <v>2.0720000000000001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38</v>
      </c>
      <c r="O162" s="71"/>
      <c r="P162" s="193">
        <f>O162*H162</f>
        <v>0</v>
      </c>
      <c r="Q162" s="193">
        <v>0.105</v>
      </c>
      <c r="R162" s="193">
        <f>Q162*H162</f>
        <v>0.21756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131</v>
      </c>
      <c r="AT162" s="195" t="s">
        <v>127</v>
      </c>
      <c r="AU162" s="195" t="s">
        <v>83</v>
      </c>
      <c r="AY162" s="17" t="s">
        <v>124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81</v>
      </c>
      <c r="BK162" s="196">
        <f>ROUND(I162*H162,2)</f>
        <v>0</v>
      </c>
      <c r="BL162" s="17" t="s">
        <v>131</v>
      </c>
      <c r="BM162" s="195" t="s">
        <v>161</v>
      </c>
    </row>
    <row r="163" spans="1:65" s="13" customFormat="1">
      <c r="B163" s="197"/>
      <c r="C163" s="198"/>
      <c r="D163" s="199" t="s">
        <v>133</v>
      </c>
      <c r="E163" s="200" t="s">
        <v>1</v>
      </c>
      <c r="F163" s="201" t="s">
        <v>162</v>
      </c>
      <c r="G163" s="198"/>
      <c r="H163" s="200" t="s">
        <v>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133</v>
      </c>
      <c r="AU163" s="207" t="s">
        <v>83</v>
      </c>
      <c r="AV163" s="13" t="s">
        <v>81</v>
      </c>
      <c r="AW163" s="13" t="s">
        <v>31</v>
      </c>
      <c r="AX163" s="13" t="s">
        <v>73</v>
      </c>
      <c r="AY163" s="207" t="s">
        <v>124</v>
      </c>
    </row>
    <row r="164" spans="1:65" s="14" customFormat="1">
      <c r="B164" s="208"/>
      <c r="C164" s="209"/>
      <c r="D164" s="199" t="s">
        <v>133</v>
      </c>
      <c r="E164" s="210" t="s">
        <v>1</v>
      </c>
      <c r="F164" s="211" t="s">
        <v>163</v>
      </c>
      <c r="G164" s="209"/>
      <c r="H164" s="212">
        <v>1.032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133</v>
      </c>
      <c r="AU164" s="218" t="s">
        <v>83</v>
      </c>
      <c r="AV164" s="14" t="s">
        <v>83</v>
      </c>
      <c r="AW164" s="14" t="s">
        <v>31</v>
      </c>
      <c r="AX164" s="14" t="s">
        <v>73</v>
      </c>
      <c r="AY164" s="218" t="s">
        <v>124</v>
      </c>
    </row>
    <row r="165" spans="1:65" s="14" customFormat="1">
      <c r="B165" s="208"/>
      <c r="C165" s="209"/>
      <c r="D165" s="199" t="s">
        <v>133</v>
      </c>
      <c r="E165" s="210" t="s">
        <v>1</v>
      </c>
      <c r="F165" s="211" t="s">
        <v>164</v>
      </c>
      <c r="G165" s="209"/>
      <c r="H165" s="212">
        <v>1.04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133</v>
      </c>
      <c r="AU165" s="218" t="s">
        <v>83</v>
      </c>
      <c r="AV165" s="14" t="s">
        <v>83</v>
      </c>
      <c r="AW165" s="14" t="s">
        <v>31</v>
      </c>
      <c r="AX165" s="14" t="s">
        <v>73</v>
      </c>
      <c r="AY165" s="218" t="s">
        <v>124</v>
      </c>
    </row>
    <row r="166" spans="1:65" s="15" customFormat="1">
      <c r="B166" s="219"/>
      <c r="C166" s="220"/>
      <c r="D166" s="199" t="s">
        <v>133</v>
      </c>
      <c r="E166" s="221" t="s">
        <v>1</v>
      </c>
      <c r="F166" s="222" t="s">
        <v>138</v>
      </c>
      <c r="G166" s="220"/>
      <c r="H166" s="223">
        <v>2.0720000000000001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133</v>
      </c>
      <c r="AU166" s="229" t="s">
        <v>83</v>
      </c>
      <c r="AV166" s="15" t="s">
        <v>131</v>
      </c>
      <c r="AW166" s="15" t="s">
        <v>31</v>
      </c>
      <c r="AX166" s="15" t="s">
        <v>81</v>
      </c>
      <c r="AY166" s="229" t="s">
        <v>124</v>
      </c>
    </row>
    <row r="167" spans="1:65" s="12" customFormat="1" ht="22.9" customHeight="1">
      <c r="B167" s="167"/>
      <c r="C167" s="168"/>
      <c r="D167" s="169" t="s">
        <v>72</v>
      </c>
      <c r="E167" s="181" t="s">
        <v>165</v>
      </c>
      <c r="F167" s="181" t="s">
        <v>166</v>
      </c>
      <c r="G167" s="168"/>
      <c r="H167" s="168"/>
      <c r="I167" s="171"/>
      <c r="J167" s="182">
        <f>BK167</f>
        <v>0</v>
      </c>
      <c r="K167" s="168"/>
      <c r="L167" s="173"/>
      <c r="M167" s="174"/>
      <c r="N167" s="175"/>
      <c r="O167" s="175"/>
      <c r="P167" s="176">
        <f>SUM(P168:P197)</f>
        <v>0</v>
      </c>
      <c r="Q167" s="175"/>
      <c r="R167" s="176">
        <f>SUM(R168:R197)</f>
        <v>2E-3</v>
      </c>
      <c r="S167" s="175"/>
      <c r="T167" s="177">
        <f>SUM(T168:T197)</f>
        <v>0.837704</v>
      </c>
      <c r="AR167" s="178" t="s">
        <v>81</v>
      </c>
      <c r="AT167" s="179" t="s">
        <v>72</v>
      </c>
      <c r="AU167" s="179" t="s">
        <v>81</v>
      </c>
      <c r="AY167" s="178" t="s">
        <v>124</v>
      </c>
      <c r="BK167" s="180">
        <f>SUM(BK168:BK197)</f>
        <v>0</v>
      </c>
    </row>
    <row r="168" spans="1:65" s="2" customFormat="1" ht="24.2" customHeight="1">
      <c r="A168" s="34"/>
      <c r="B168" s="35"/>
      <c r="C168" s="183" t="s">
        <v>139</v>
      </c>
      <c r="D168" s="183" t="s">
        <v>127</v>
      </c>
      <c r="E168" s="184" t="s">
        <v>167</v>
      </c>
      <c r="F168" s="185" t="s">
        <v>168</v>
      </c>
      <c r="G168" s="186" t="s">
        <v>143</v>
      </c>
      <c r="H168" s="187">
        <v>50</v>
      </c>
      <c r="I168" s="188"/>
      <c r="J168" s="189">
        <f>ROUND(I168*H168,2)</f>
        <v>0</v>
      </c>
      <c r="K168" s="190"/>
      <c r="L168" s="39"/>
      <c r="M168" s="191" t="s">
        <v>1</v>
      </c>
      <c r="N168" s="192" t="s">
        <v>38</v>
      </c>
      <c r="O168" s="71"/>
      <c r="P168" s="193">
        <f>O168*H168</f>
        <v>0</v>
      </c>
      <c r="Q168" s="193">
        <v>4.0000000000000003E-5</v>
      </c>
      <c r="R168" s="193">
        <f>Q168*H168</f>
        <v>2E-3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131</v>
      </c>
      <c r="AT168" s="195" t="s">
        <v>127</v>
      </c>
      <c r="AU168" s="195" t="s">
        <v>83</v>
      </c>
      <c r="AY168" s="17" t="s">
        <v>124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81</v>
      </c>
      <c r="BK168" s="196">
        <f>ROUND(I168*H168,2)</f>
        <v>0</v>
      </c>
      <c r="BL168" s="17" t="s">
        <v>131</v>
      </c>
      <c r="BM168" s="195" t="s">
        <v>169</v>
      </c>
    </row>
    <row r="169" spans="1:65" s="13" customFormat="1">
      <c r="B169" s="197"/>
      <c r="C169" s="198"/>
      <c r="D169" s="199" t="s">
        <v>133</v>
      </c>
      <c r="E169" s="200" t="s">
        <v>1</v>
      </c>
      <c r="F169" s="201" t="s">
        <v>170</v>
      </c>
      <c r="G169" s="198"/>
      <c r="H169" s="200" t="s">
        <v>1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133</v>
      </c>
      <c r="AU169" s="207" t="s">
        <v>83</v>
      </c>
      <c r="AV169" s="13" t="s">
        <v>81</v>
      </c>
      <c r="AW169" s="13" t="s">
        <v>31</v>
      </c>
      <c r="AX169" s="13" t="s">
        <v>73</v>
      </c>
      <c r="AY169" s="207" t="s">
        <v>124</v>
      </c>
    </row>
    <row r="170" spans="1:65" s="14" customFormat="1">
      <c r="B170" s="208"/>
      <c r="C170" s="209"/>
      <c r="D170" s="199" t="s">
        <v>133</v>
      </c>
      <c r="E170" s="210" t="s">
        <v>1</v>
      </c>
      <c r="F170" s="211" t="s">
        <v>171</v>
      </c>
      <c r="G170" s="209"/>
      <c r="H170" s="212">
        <v>50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133</v>
      </c>
      <c r="AU170" s="218" t="s">
        <v>83</v>
      </c>
      <c r="AV170" s="14" t="s">
        <v>83</v>
      </c>
      <c r="AW170" s="14" t="s">
        <v>31</v>
      </c>
      <c r="AX170" s="14" t="s">
        <v>81</v>
      </c>
      <c r="AY170" s="218" t="s">
        <v>124</v>
      </c>
    </row>
    <row r="171" spans="1:65" s="2" customFormat="1" ht="16.5" customHeight="1">
      <c r="A171" s="34"/>
      <c r="B171" s="35"/>
      <c r="C171" s="183" t="s">
        <v>172</v>
      </c>
      <c r="D171" s="183" t="s">
        <v>127</v>
      </c>
      <c r="E171" s="184" t="s">
        <v>173</v>
      </c>
      <c r="F171" s="185" t="s">
        <v>174</v>
      </c>
      <c r="G171" s="186" t="s">
        <v>143</v>
      </c>
      <c r="H171" s="187">
        <v>100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38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131</v>
      </c>
      <c r="AT171" s="195" t="s">
        <v>127</v>
      </c>
      <c r="AU171" s="195" t="s">
        <v>83</v>
      </c>
      <c r="AY171" s="17" t="s">
        <v>124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81</v>
      </c>
      <c r="BK171" s="196">
        <f>ROUND(I171*H171,2)</f>
        <v>0</v>
      </c>
      <c r="BL171" s="17" t="s">
        <v>131</v>
      </c>
      <c r="BM171" s="195" t="s">
        <v>175</v>
      </c>
    </row>
    <row r="172" spans="1:65" s="13" customFormat="1">
      <c r="B172" s="197"/>
      <c r="C172" s="198"/>
      <c r="D172" s="199" t="s">
        <v>133</v>
      </c>
      <c r="E172" s="200" t="s">
        <v>1</v>
      </c>
      <c r="F172" s="201" t="s">
        <v>176</v>
      </c>
      <c r="G172" s="198"/>
      <c r="H172" s="200" t="s">
        <v>1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133</v>
      </c>
      <c r="AU172" s="207" t="s">
        <v>83</v>
      </c>
      <c r="AV172" s="13" t="s">
        <v>81</v>
      </c>
      <c r="AW172" s="13" t="s">
        <v>31</v>
      </c>
      <c r="AX172" s="13" t="s">
        <v>73</v>
      </c>
      <c r="AY172" s="207" t="s">
        <v>124</v>
      </c>
    </row>
    <row r="173" spans="1:65" s="14" customFormat="1">
      <c r="B173" s="208"/>
      <c r="C173" s="209"/>
      <c r="D173" s="199" t="s">
        <v>133</v>
      </c>
      <c r="E173" s="210" t="s">
        <v>1</v>
      </c>
      <c r="F173" s="211" t="s">
        <v>177</v>
      </c>
      <c r="G173" s="209"/>
      <c r="H173" s="212">
        <v>100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133</v>
      </c>
      <c r="AU173" s="218" t="s">
        <v>83</v>
      </c>
      <c r="AV173" s="14" t="s">
        <v>83</v>
      </c>
      <c r="AW173" s="14" t="s">
        <v>31</v>
      </c>
      <c r="AX173" s="14" t="s">
        <v>81</v>
      </c>
      <c r="AY173" s="218" t="s">
        <v>124</v>
      </c>
    </row>
    <row r="174" spans="1:65" s="2" customFormat="1" ht="24.2" customHeight="1">
      <c r="A174" s="34"/>
      <c r="B174" s="35"/>
      <c r="C174" s="183" t="s">
        <v>178</v>
      </c>
      <c r="D174" s="183" t="s">
        <v>127</v>
      </c>
      <c r="E174" s="184" t="s">
        <v>179</v>
      </c>
      <c r="F174" s="185" t="s">
        <v>180</v>
      </c>
      <c r="G174" s="186" t="s">
        <v>143</v>
      </c>
      <c r="H174" s="187">
        <v>8.3919999999999995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38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7.4999999999999997E-2</v>
      </c>
      <c r="T174" s="194">
        <f>S174*H174</f>
        <v>0.62939999999999996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131</v>
      </c>
      <c r="AT174" s="195" t="s">
        <v>127</v>
      </c>
      <c r="AU174" s="195" t="s">
        <v>83</v>
      </c>
      <c r="AY174" s="17" t="s">
        <v>124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81</v>
      </c>
      <c r="BK174" s="196">
        <f>ROUND(I174*H174,2)</f>
        <v>0</v>
      </c>
      <c r="BL174" s="17" t="s">
        <v>131</v>
      </c>
      <c r="BM174" s="195" t="s">
        <v>181</v>
      </c>
    </row>
    <row r="175" spans="1:65" s="13" customFormat="1">
      <c r="B175" s="197"/>
      <c r="C175" s="198"/>
      <c r="D175" s="199" t="s">
        <v>133</v>
      </c>
      <c r="E175" s="200" t="s">
        <v>1</v>
      </c>
      <c r="F175" s="201" t="s">
        <v>182</v>
      </c>
      <c r="G175" s="198"/>
      <c r="H175" s="200" t="s">
        <v>1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133</v>
      </c>
      <c r="AU175" s="207" t="s">
        <v>83</v>
      </c>
      <c r="AV175" s="13" t="s">
        <v>81</v>
      </c>
      <c r="AW175" s="13" t="s">
        <v>31</v>
      </c>
      <c r="AX175" s="13" t="s">
        <v>73</v>
      </c>
      <c r="AY175" s="207" t="s">
        <v>124</v>
      </c>
    </row>
    <row r="176" spans="1:65" s="14" customFormat="1">
      <c r="B176" s="208"/>
      <c r="C176" s="209"/>
      <c r="D176" s="199" t="s">
        <v>133</v>
      </c>
      <c r="E176" s="210" t="s">
        <v>1</v>
      </c>
      <c r="F176" s="211" t="s">
        <v>183</v>
      </c>
      <c r="G176" s="209"/>
      <c r="H176" s="212">
        <v>0.78120000000000001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133</v>
      </c>
      <c r="AU176" s="218" t="s">
        <v>83</v>
      </c>
      <c r="AV176" s="14" t="s">
        <v>83</v>
      </c>
      <c r="AW176" s="14" t="s">
        <v>31</v>
      </c>
      <c r="AX176" s="14" t="s">
        <v>73</v>
      </c>
      <c r="AY176" s="218" t="s">
        <v>124</v>
      </c>
    </row>
    <row r="177" spans="1:65" s="14" customFormat="1">
      <c r="B177" s="208"/>
      <c r="C177" s="209"/>
      <c r="D177" s="199" t="s">
        <v>133</v>
      </c>
      <c r="E177" s="210" t="s">
        <v>1</v>
      </c>
      <c r="F177" s="211" t="s">
        <v>184</v>
      </c>
      <c r="G177" s="209"/>
      <c r="H177" s="212">
        <v>1.5246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133</v>
      </c>
      <c r="AU177" s="218" t="s">
        <v>83</v>
      </c>
      <c r="AV177" s="14" t="s">
        <v>83</v>
      </c>
      <c r="AW177" s="14" t="s">
        <v>31</v>
      </c>
      <c r="AX177" s="14" t="s">
        <v>73</v>
      </c>
      <c r="AY177" s="218" t="s">
        <v>124</v>
      </c>
    </row>
    <row r="178" spans="1:65" s="14" customFormat="1">
      <c r="B178" s="208"/>
      <c r="C178" s="209"/>
      <c r="D178" s="199" t="s">
        <v>133</v>
      </c>
      <c r="E178" s="210" t="s">
        <v>1</v>
      </c>
      <c r="F178" s="211" t="s">
        <v>183</v>
      </c>
      <c r="G178" s="209"/>
      <c r="H178" s="212">
        <v>0.78120000000000001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133</v>
      </c>
      <c r="AU178" s="218" t="s">
        <v>83</v>
      </c>
      <c r="AV178" s="14" t="s">
        <v>83</v>
      </c>
      <c r="AW178" s="14" t="s">
        <v>31</v>
      </c>
      <c r="AX178" s="14" t="s">
        <v>73</v>
      </c>
      <c r="AY178" s="218" t="s">
        <v>124</v>
      </c>
    </row>
    <row r="179" spans="1:65" s="14" customFormat="1">
      <c r="B179" s="208"/>
      <c r="C179" s="209"/>
      <c r="D179" s="199" t="s">
        <v>133</v>
      </c>
      <c r="E179" s="210" t="s">
        <v>1</v>
      </c>
      <c r="F179" s="211" t="s">
        <v>185</v>
      </c>
      <c r="G179" s="209"/>
      <c r="H179" s="212">
        <v>0.47739999999999999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133</v>
      </c>
      <c r="AU179" s="218" t="s">
        <v>83</v>
      </c>
      <c r="AV179" s="14" t="s">
        <v>83</v>
      </c>
      <c r="AW179" s="14" t="s">
        <v>31</v>
      </c>
      <c r="AX179" s="14" t="s">
        <v>73</v>
      </c>
      <c r="AY179" s="218" t="s">
        <v>124</v>
      </c>
    </row>
    <row r="180" spans="1:65" s="14" customFormat="1">
      <c r="B180" s="208"/>
      <c r="C180" s="209"/>
      <c r="D180" s="199" t="s">
        <v>133</v>
      </c>
      <c r="E180" s="210" t="s">
        <v>1</v>
      </c>
      <c r="F180" s="211" t="s">
        <v>186</v>
      </c>
      <c r="G180" s="209"/>
      <c r="H180" s="212">
        <v>0.93169999999999997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133</v>
      </c>
      <c r="AU180" s="218" t="s">
        <v>83</v>
      </c>
      <c r="AV180" s="14" t="s">
        <v>83</v>
      </c>
      <c r="AW180" s="14" t="s">
        <v>31</v>
      </c>
      <c r="AX180" s="14" t="s">
        <v>73</v>
      </c>
      <c r="AY180" s="218" t="s">
        <v>124</v>
      </c>
    </row>
    <row r="181" spans="1:65" s="14" customFormat="1">
      <c r="B181" s="208"/>
      <c r="C181" s="209"/>
      <c r="D181" s="199" t="s">
        <v>133</v>
      </c>
      <c r="E181" s="210" t="s">
        <v>1</v>
      </c>
      <c r="F181" s="211" t="s">
        <v>185</v>
      </c>
      <c r="G181" s="209"/>
      <c r="H181" s="212">
        <v>0.47739999999999999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133</v>
      </c>
      <c r="AU181" s="218" t="s">
        <v>83</v>
      </c>
      <c r="AV181" s="14" t="s">
        <v>83</v>
      </c>
      <c r="AW181" s="14" t="s">
        <v>31</v>
      </c>
      <c r="AX181" s="14" t="s">
        <v>73</v>
      </c>
      <c r="AY181" s="218" t="s">
        <v>124</v>
      </c>
    </row>
    <row r="182" spans="1:65" s="13" customFormat="1">
      <c r="B182" s="197"/>
      <c r="C182" s="198"/>
      <c r="D182" s="199" t="s">
        <v>133</v>
      </c>
      <c r="E182" s="200" t="s">
        <v>1</v>
      </c>
      <c r="F182" s="201" t="s">
        <v>136</v>
      </c>
      <c r="G182" s="198"/>
      <c r="H182" s="200" t="s">
        <v>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133</v>
      </c>
      <c r="AU182" s="207" t="s">
        <v>83</v>
      </c>
      <c r="AV182" s="13" t="s">
        <v>81</v>
      </c>
      <c r="AW182" s="13" t="s">
        <v>31</v>
      </c>
      <c r="AX182" s="13" t="s">
        <v>73</v>
      </c>
      <c r="AY182" s="207" t="s">
        <v>124</v>
      </c>
    </row>
    <row r="183" spans="1:65" s="14" customFormat="1">
      <c r="B183" s="208"/>
      <c r="C183" s="209"/>
      <c r="D183" s="199" t="s">
        <v>133</v>
      </c>
      <c r="E183" s="210" t="s">
        <v>1</v>
      </c>
      <c r="F183" s="211" t="s">
        <v>187</v>
      </c>
      <c r="G183" s="209"/>
      <c r="H183" s="212">
        <v>0.76259999999999994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133</v>
      </c>
      <c r="AU183" s="218" t="s">
        <v>83</v>
      </c>
      <c r="AV183" s="14" t="s">
        <v>83</v>
      </c>
      <c r="AW183" s="14" t="s">
        <v>31</v>
      </c>
      <c r="AX183" s="14" t="s">
        <v>73</v>
      </c>
      <c r="AY183" s="218" t="s">
        <v>124</v>
      </c>
    </row>
    <row r="184" spans="1:65" s="14" customFormat="1">
      <c r="B184" s="208"/>
      <c r="C184" s="209"/>
      <c r="D184" s="199" t="s">
        <v>133</v>
      </c>
      <c r="E184" s="210" t="s">
        <v>1</v>
      </c>
      <c r="F184" s="211" t="s">
        <v>188</v>
      </c>
      <c r="G184" s="209"/>
      <c r="H184" s="212">
        <v>0.48980000000000001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133</v>
      </c>
      <c r="AU184" s="218" t="s">
        <v>83</v>
      </c>
      <c r="AV184" s="14" t="s">
        <v>83</v>
      </c>
      <c r="AW184" s="14" t="s">
        <v>31</v>
      </c>
      <c r="AX184" s="14" t="s">
        <v>73</v>
      </c>
      <c r="AY184" s="218" t="s">
        <v>124</v>
      </c>
    </row>
    <row r="185" spans="1:65" s="14" customFormat="1">
      <c r="B185" s="208"/>
      <c r="C185" s="209"/>
      <c r="D185" s="199" t="s">
        <v>133</v>
      </c>
      <c r="E185" s="210" t="s">
        <v>1</v>
      </c>
      <c r="F185" s="211" t="s">
        <v>189</v>
      </c>
      <c r="G185" s="209"/>
      <c r="H185" s="212">
        <v>0.87690000000000012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133</v>
      </c>
      <c r="AU185" s="218" t="s">
        <v>83</v>
      </c>
      <c r="AV185" s="14" t="s">
        <v>83</v>
      </c>
      <c r="AW185" s="14" t="s">
        <v>31</v>
      </c>
      <c r="AX185" s="14" t="s">
        <v>73</v>
      </c>
      <c r="AY185" s="218" t="s">
        <v>124</v>
      </c>
    </row>
    <row r="186" spans="1:65" s="14" customFormat="1">
      <c r="B186" s="208"/>
      <c r="C186" s="209"/>
      <c r="D186" s="199" t="s">
        <v>133</v>
      </c>
      <c r="E186" s="210" t="s">
        <v>1</v>
      </c>
      <c r="F186" s="211" t="s">
        <v>188</v>
      </c>
      <c r="G186" s="209"/>
      <c r="H186" s="212">
        <v>0.48980000000000001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133</v>
      </c>
      <c r="AU186" s="218" t="s">
        <v>83</v>
      </c>
      <c r="AV186" s="14" t="s">
        <v>83</v>
      </c>
      <c r="AW186" s="14" t="s">
        <v>31</v>
      </c>
      <c r="AX186" s="14" t="s">
        <v>73</v>
      </c>
      <c r="AY186" s="218" t="s">
        <v>124</v>
      </c>
    </row>
    <row r="187" spans="1:65" s="14" customFormat="1">
      <c r="B187" s="208"/>
      <c r="C187" s="209"/>
      <c r="D187" s="199" t="s">
        <v>133</v>
      </c>
      <c r="E187" s="210" t="s">
        <v>1</v>
      </c>
      <c r="F187" s="211" t="s">
        <v>190</v>
      </c>
      <c r="G187" s="209"/>
      <c r="H187" s="212">
        <v>0.79980000000000007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133</v>
      </c>
      <c r="AU187" s="218" t="s">
        <v>83</v>
      </c>
      <c r="AV187" s="14" t="s">
        <v>83</v>
      </c>
      <c r="AW187" s="14" t="s">
        <v>31</v>
      </c>
      <c r="AX187" s="14" t="s">
        <v>73</v>
      </c>
      <c r="AY187" s="218" t="s">
        <v>124</v>
      </c>
    </row>
    <row r="188" spans="1:65" s="15" customFormat="1">
      <c r="B188" s="219"/>
      <c r="C188" s="220"/>
      <c r="D188" s="199" t="s">
        <v>133</v>
      </c>
      <c r="E188" s="221" t="s">
        <v>1</v>
      </c>
      <c r="F188" s="222" t="s">
        <v>138</v>
      </c>
      <c r="G188" s="220"/>
      <c r="H188" s="223">
        <v>8.3924000000000003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133</v>
      </c>
      <c r="AU188" s="229" t="s">
        <v>83</v>
      </c>
      <c r="AV188" s="15" t="s">
        <v>131</v>
      </c>
      <c r="AW188" s="15" t="s">
        <v>31</v>
      </c>
      <c r="AX188" s="15" t="s">
        <v>81</v>
      </c>
      <c r="AY188" s="229" t="s">
        <v>124</v>
      </c>
    </row>
    <row r="189" spans="1:65" s="2" customFormat="1" ht="21.75" customHeight="1">
      <c r="A189" s="34"/>
      <c r="B189" s="35"/>
      <c r="C189" s="183" t="s">
        <v>165</v>
      </c>
      <c r="D189" s="183" t="s">
        <v>127</v>
      </c>
      <c r="E189" s="184" t="s">
        <v>191</v>
      </c>
      <c r="F189" s="185" t="s">
        <v>192</v>
      </c>
      <c r="G189" s="186" t="s">
        <v>143</v>
      </c>
      <c r="H189" s="187">
        <v>2.1840000000000002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38</v>
      </c>
      <c r="O189" s="71"/>
      <c r="P189" s="193">
        <f>O189*H189</f>
        <v>0</v>
      </c>
      <c r="Q189" s="193">
        <v>0</v>
      </c>
      <c r="R189" s="193">
        <f>Q189*H189</f>
        <v>0</v>
      </c>
      <c r="S189" s="193">
        <v>8.7999999999999995E-2</v>
      </c>
      <c r="T189" s="194">
        <f>S189*H189</f>
        <v>0.192192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131</v>
      </c>
      <c r="AT189" s="195" t="s">
        <v>127</v>
      </c>
      <c r="AU189" s="195" t="s">
        <v>83</v>
      </c>
      <c r="AY189" s="17" t="s">
        <v>124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81</v>
      </c>
      <c r="BK189" s="196">
        <f>ROUND(I189*H189,2)</f>
        <v>0</v>
      </c>
      <c r="BL189" s="17" t="s">
        <v>131</v>
      </c>
      <c r="BM189" s="195" t="s">
        <v>193</v>
      </c>
    </row>
    <row r="190" spans="1:65" s="13" customFormat="1">
      <c r="B190" s="197"/>
      <c r="C190" s="198"/>
      <c r="D190" s="199" t="s">
        <v>133</v>
      </c>
      <c r="E190" s="200" t="s">
        <v>1</v>
      </c>
      <c r="F190" s="201" t="s">
        <v>136</v>
      </c>
      <c r="G190" s="198"/>
      <c r="H190" s="200" t="s">
        <v>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133</v>
      </c>
      <c r="AU190" s="207" t="s">
        <v>83</v>
      </c>
      <c r="AV190" s="13" t="s">
        <v>81</v>
      </c>
      <c r="AW190" s="13" t="s">
        <v>31</v>
      </c>
      <c r="AX190" s="13" t="s">
        <v>73</v>
      </c>
      <c r="AY190" s="207" t="s">
        <v>124</v>
      </c>
    </row>
    <row r="191" spans="1:65" s="14" customFormat="1">
      <c r="B191" s="208"/>
      <c r="C191" s="209"/>
      <c r="D191" s="199" t="s">
        <v>133</v>
      </c>
      <c r="E191" s="210" t="s">
        <v>1</v>
      </c>
      <c r="F191" s="211" t="s">
        <v>194</v>
      </c>
      <c r="G191" s="209"/>
      <c r="H191" s="212">
        <v>2.1840000000000002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133</v>
      </c>
      <c r="AU191" s="218" t="s">
        <v>83</v>
      </c>
      <c r="AV191" s="14" t="s">
        <v>83</v>
      </c>
      <c r="AW191" s="14" t="s">
        <v>31</v>
      </c>
      <c r="AX191" s="14" t="s">
        <v>81</v>
      </c>
      <c r="AY191" s="218" t="s">
        <v>124</v>
      </c>
    </row>
    <row r="192" spans="1:65" s="2" customFormat="1" ht="24.2" customHeight="1">
      <c r="A192" s="34"/>
      <c r="B192" s="35"/>
      <c r="C192" s="183" t="s">
        <v>195</v>
      </c>
      <c r="D192" s="183" t="s">
        <v>127</v>
      </c>
      <c r="E192" s="184" t="s">
        <v>196</v>
      </c>
      <c r="F192" s="185" t="s">
        <v>197</v>
      </c>
      <c r="G192" s="186" t="s">
        <v>143</v>
      </c>
      <c r="H192" s="187">
        <v>4.0279999999999996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38</v>
      </c>
      <c r="O192" s="71"/>
      <c r="P192" s="193">
        <f>O192*H192</f>
        <v>0</v>
      </c>
      <c r="Q192" s="193">
        <v>0</v>
      </c>
      <c r="R192" s="193">
        <f>Q192*H192</f>
        <v>0</v>
      </c>
      <c r="S192" s="193">
        <v>4.0000000000000001E-3</v>
      </c>
      <c r="T192" s="194">
        <f>S192*H192</f>
        <v>1.6111999999999998E-2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131</v>
      </c>
      <c r="AT192" s="195" t="s">
        <v>127</v>
      </c>
      <c r="AU192" s="195" t="s">
        <v>83</v>
      </c>
      <c r="AY192" s="17" t="s">
        <v>124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81</v>
      </c>
      <c r="BK192" s="196">
        <f>ROUND(I192*H192,2)</f>
        <v>0</v>
      </c>
      <c r="BL192" s="17" t="s">
        <v>131</v>
      </c>
      <c r="BM192" s="195" t="s">
        <v>198</v>
      </c>
    </row>
    <row r="193" spans="1:65" s="13" customFormat="1">
      <c r="B193" s="197"/>
      <c r="C193" s="198"/>
      <c r="D193" s="199" t="s">
        <v>133</v>
      </c>
      <c r="E193" s="200" t="s">
        <v>1</v>
      </c>
      <c r="F193" s="201" t="s">
        <v>134</v>
      </c>
      <c r="G193" s="198"/>
      <c r="H193" s="200" t="s">
        <v>1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133</v>
      </c>
      <c r="AU193" s="207" t="s">
        <v>83</v>
      </c>
      <c r="AV193" s="13" t="s">
        <v>81</v>
      </c>
      <c r="AW193" s="13" t="s">
        <v>31</v>
      </c>
      <c r="AX193" s="13" t="s">
        <v>73</v>
      </c>
      <c r="AY193" s="207" t="s">
        <v>124</v>
      </c>
    </row>
    <row r="194" spans="1:65" s="14" customFormat="1">
      <c r="B194" s="208"/>
      <c r="C194" s="209"/>
      <c r="D194" s="199" t="s">
        <v>133</v>
      </c>
      <c r="E194" s="210" t="s">
        <v>1</v>
      </c>
      <c r="F194" s="211" t="s">
        <v>199</v>
      </c>
      <c r="G194" s="209"/>
      <c r="H194" s="212">
        <v>1.9000000000000001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133</v>
      </c>
      <c r="AU194" s="218" t="s">
        <v>83</v>
      </c>
      <c r="AV194" s="14" t="s">
        <v>83</v>
      </c>
      <c r="AW194" s="14" t="s">
        <v>31</v>
      </c>
      <c r="AX194" s="14" t="s">
        <v>73</v>
      </c>
      <c r="AY194" s="218" t="s">
        <v>124</v>
      </c>
    </row>
    <row r="195" spans="1:65" s="13" customFormat="1">
      <c r="B195" s="197"/>
      <c r="C195" s="198"/>
      <c r="D195" s="199" t="s">
        <v>133</v>
      </c>
      <c r="E195" s="200" t="s">
        <v>1</v>
      </c>
      <c r="F195" s="201" t="s">
        <v>136</v>
      </c>
      <c r="G195" s="198"/>
      <c r="H195" s="200" t="s">
        <v>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133</v>
      </c>
      <c r="AU195" s="207" t="s">
        <v>83</v>
      </c>
      <c r="AV195" s="13" t="s">
        <v>81</v>
      </c>
      <c r="AW195" s="13" t="s">
        <v>31</v>
      </c>
      <c r="AX195" s="13" t="s">
        <v>73</v>
      </c>
      <c r="AY195" s="207" t="s">
        <v>124</v>
      </c>
    </row>
    <row r="196" spans="1:65" s="14" customFormat="1">
      <c r="B196" s="208"/>
      <c r="C196" s="209"/>
      <c r="D196" s="199" t="s">
        <v>133</v>
      </c>
      <c r="E196" s="210" t="s">
        <v>1</v>
      </c>
      <c r="F196" s="211" t="s">
        <v>200</v>
      </c>
      <c r="G196" s="209"/>
      <c r="H196" s="212">
        <v>2.1280000000000001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133</v>
      </c>
      <c r="AU196" s="218" t="s">
        <v>83</v>
      </c>
      <c r="AV196" s="14" t="s">
        <v>83</v>
      </c>
      <c r="AW196" s="14" t="s">
        <v>31</v>
      </c>
      <c r="AX196" s="14" t="s">
        <v>73</v>
      </c>
      <c r="AY196" s="218" t="s">
        <v>124</v>
      </c>
    </row>
    <row r="197" spans="1:65" s="15" customFormat="1">
      <c r="B197" s="219"/>
      <c r="C197" s="220"/>
      <c r="D197" s="199" t="s">
        <v>133</v>
      </c>
      <c r="E197" s="221" t="s">
        <v>1</v>
      </c>
      <c r="F197" s="222" t="s">
        <v>138</v>
      </c>
      <c r="G197" s="220"/>
      <c r="H197" s="223">
        <v>4.0280000000000005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133</v>
      </c>
      <c r="AU197" s="229" t="s">
        <v>83</v>
      </c>
      <c r="AV197" s="15" t="s">
        <v>131</v>
      </c>
      <c r="AW197" s="15" t="s">
        <v>31</v>
      </c>
      <c r="AX197" s="15" t="s">
        <v>81</v>
      </c>
      <c r="AY197" s="229" t="s">
        <v>124</v>
      </c>
    </row>
    <row r="198" spans="1:65" s="12" customFormat="1" ht="22.9" customHeight="1">
      <c r="B198" s="167"/>
      <c r="C198" s="168"/>
      <c r="D198" s="169" t="s">
        <v>72</v>
      </c>
      <c r="E198" s="181" t="s">
        <v>201</v>
      </c>
      <c r="F198" s="181" t="s">
        <v>202</v>
      </c>
      <c r="G198" s="168"/>
      <c r="H198" s="168"/>
      <c r="I198" s="171"/>
      <c r="J198" s="182">
        <f>BK198</f>
        <v>0</v>
      </c>
      <c r="K198" s="168"/>
      <c r="L198" s="173"/>
      <c r="M198" s="174"/>
      <c r="N198" s="175"/>
      <c r="O198" s="175"/>
      <c r="P198" s="176">
        <f>SUM(P199:P203)</f>
        <v>0</v>
      </c>
      <c r="Q198" s="175"/>
      <c r="R198" s="176">
        <f>SUM(R199:R203)</f>
        <v>0</v>
      </c>
      <c r="S198" s="175"/>
      <c r="T198" s="177">
        <f>SUM(T199:T203)</f>
        <v>0</v>
      </c>
      <c r="AR198" s="178" t="s">
        <v>81</v>
      </c>
      <c r="AT198" s="179" t="s">
        <v>72</v>
      </c>
      <c r="AU198" s="179" t="s">
        <v>81</v>
      </c>
      <c r="AY198" s="178" t="s">
        <v>124</v>
      </c>
      <c r="BK198" s="180">
        <f>SUM(BK199:BK203)</f>
        <v>0</v>
      </c>
    </row>
    <row r="199" spans="1:65" s="2" customFormat="1" ht="24.2" customHeight="1">
      <c r="A199" s="34"/>
      <c r="B199" s="35"/>
      <c r="C199" s="183" t="s">
        <v>203</v>
      </c>
      <c r="D199" s="183" t="s">
        <v>127</v>
      </c>
      <c r="E199" s="184" t="s">
        <v>204</v>
      </c>
      <c r="F199" s="185" t="s">
        <v>205</v>
      </c>
      <c r="G199" s="186" t="s">
        <v>206</v>
      </c>
      <c r="H199" s="187">
        <v>1.109</v>
      </c>
      <c r="I199" s="188"/>
      <c r="J199" s="189">
        <f>ROUND(I199*H199,2)</f>
        <v>0</v>
      </c>
      <c r="K199" s="190"/>
      <c r="L199" s="39"/>
      <c r="M199" s="191" t="s">
        <v>1</v>
      </c>
      <c r="N199" s="192" t="s">
        <v>38</v>
      </c>
      <c r="O199" s="71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131</v>
      </c>
      <c r="AT199" s="195" t="s">
        <v>127</v>
      </c>
      <c r="AU199" s="195" t="s">
        <v>83</v>
      </c>
      <c r="AY199" s="17" t="s">
        <v>124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7" t="s">
        <v>81</v>
      </c>
      <c r="BK199" s="196">
        <f>ROUND(I199*H199,2)</f>
        <v>0</v>
      </c>
      <c r="BL199" s="17" t="s">
        <v>131</v>
      </c>
      <c r="BM199" s="195" t="s">
        <v>207</v>
      </c>
    </row>
    <row r="200" spans="1:65" s="2" customFormat="1" ht="24.2" customHeight="1">
      <c r="A200" s="34"/>
      <c r="B200" s="35"/>
      <c r="C200" s="183" t="s">
        <v>8</v>
      </c>
      <c r="D200" s="183" t="s">
        <v>127</v>
      </c>
      <c r="E200" s="184" t="s">
        <v>208</v>
      </c>
      <c r="F200" s="185" t="s">
        <v>209</v>
      </c>
      <c r="G200" s="186" t="s">
        <v>206</v>
      </c>
      <c r="H200" s="187">
        <v>21.071000000000002</v>
      </c>
      <c r="I200" s="188"/>
      <c r="J200" s="189">
        <f>ROUND(I200*H200,2)</f>
        <v>0</v>
      </c>
      <c r="K200" s="190"/>
      <c r="L200" s="39"/>
      <c r="M200" s="191" t="s">
        <v>1</v>
      </c>
      <c r="N200" s="192" t="s">
        <v>38</v>
      </c>
      <c r="O200" s="71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131</v>
      </c>
      <c r="AT200" s="195" t="s">
        <v>127</v>
      </c>
      <c r="AU200" s="195" t="s">
        <v>83</v>
      </c>
      <c r="AY200" s="17" t="s">
        <v>124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7" t="s">
        <v>81</v>
      </c>
      <c r="BK200" s="196">
        <f>ROUND(I200*H200,2)</f>
        <v>0</v>
      </c>
      <c r="BL200" s="17" t="s">
        <v>131</v>
      </c>
      <c r="BM200" s="195" t="s">
        <v>210</v>
      </c>
    </row>
    <row r="201" spans="1:65" s="14" customFormat="1">
      <c r="B201" s="208"/>
      <c r="C201" s="209"/>
      <c r="D201" s="199" t="s">
        <v>133</v>
      </c>
      <c r="E201" s="209"/>
      <c r="F201" s="211" t="s">
        <v>211</v>
      </c>
      <c r="G201" s="209"/>
      <c r="H201" s="212">
        <v>21.071000000000002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133</v>
      </c>
      <c r="AU201" s="218" t="s">
        <v>83</v>
      </c>
      <c r="AV201" s="14" t="s">
        <v>83</v>
      </c>
      <c r="AW201" s="14" t="s">
        <v>4</v>
      </c>
      <c r="AX201" s="14" t="s">
        <v>81</v>
      </c>
      <c r="AY201" s="218" t="s">
        <v>124</v>
      </c>
    </row>
    <row r="202" spans="1:65" s="2" customFormat="1" ht="24.2" customHeight="1">
      <c r="A202" s="34"/>
      <c r="B202" s="35"/>
      <c r="C202" s="183" t="s">
        <v>212</v>
      </c>
      <c r="D202" s="183" t="s">
        <v>127</v>
      </c>
      <c r="E202" s="184" t="s">
        <v>213</v>
      </c>
      <c r="F202" s="185" t="s">
        <v>214</v>
      </c>
      <c r="G202" s="186" t="s">
        <v>206</v>
      </c>
      <c r="H202" s="187">
        <v>1.109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38</v>
      </c>
      <c r="O202" s="71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131</v>
      </c>
      <c r="AT202" s="195" t="s">
        <v>127</v>
      </c>
      <c r="AU202" s="195" t="s">
        <v>83</v>
      </c>
      <c r="AY202" s="17" t="s">
        <v>124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81</v>
      </c>
      <c r="BK202" s="196">
        <f>ROUND(I202*H202,2)</f>
        <v>0</v>
      </c>
      <c r="BL202" s="17" t="s">
        <v>131</v>
      </c>
      <c r="BM202" s="195" t="s">
        <v>215</v>
      </c>
    </row>
    <row r="203" spans="1:65" s="2" customFormat="1" ht="33" customHeight="1">
      <c r="A203" s="34"/>
      <c r="B203" s="35"/>
      <c r="C203" s="183" t="s">
        <v>216</v>
      </c>
      <c r="D203" s="183" t="s">
        <v>127</v>
      </c>
      <c r="E203" s="184" t="s">
        <v>217</v>
      </c>
      <c r="F203" s="185" t="s">
        <v>218</v>
      </c>
      <c r="G203" s="186" t="s">
        <v>206</v>
      </c>
      <c r="H203" s="187">
        <v>1.07</v>
      </c>
      <c r="I203" s="188"/>
      <c r="J203" s="189">
        <f>ROUND(I203*H203,2)</f>
        <v>0</v>
      </c>
      <c r="K203" s="190"/>
      <c r="L203" s="39"/>
      <c r="M203" s="191" t="s">
        <v>1</v>
      </c>
      <c r="N203" s="192" t="s">
        <v>38</v>
      </c>
      <c r="O203" s="71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131</v>
      </c>
      <c r="AT203" s="195" t="s">
        <v>127</v>
      </c>
      <c r="AU203" s="195" t="s">
        <v>83</v>
      </c>
      <c r="AY203" s="17" t="s">
        <v>124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81</v>
      </c>
      <c r="BK203" s="196">
        <f>ROUND(I203*H203,2)</f>
        <v>0</v>
      </c>
      <c r="BL203" s="17" t="s">
        <v>131</v>
      </c>
      <c r="BM203" s="195" t="s">
        <v>219</v>
      </c>
    </row>
    <row r="204" spans="1:65" s="12" customFormat="1" ht="22.9" customHeight="1">
      <c r="B204" s="167"/>
      <c r="C204" s="168"/>
      <c r="D204" s="169" t="s">
        <v>72</v>
      </c>
      <c r="E204" s="181" t="s">
        <v>220</v>
      </c>
      <c r="F204" s="181" t="s">
        <v>221</v>
      </c>
      <c r="G204" s="168"/>
      <c r="H204" s="168"/>
      <c r="I204" s="171"/>
      <c r="J204" s="182">
        <f>BK204</f>
        <v>0</v>
      </c>
      <c r="K204" s="168"/>
      <c r="L204" s="173"/>
      <c r="M204" s="174"/>
      <c r="N204" s="175"/>
      <c r="O204" s="175"/>
      <c r="P204" s="176">
        <f>P205</f>
        <v>0</v>
      </c>
      <c r="Q204" s="175"/>
      <c r="R204" s="176">
        <f>R205</f>
        <v>0</v>
      </c>
      <c r="S204" s="175"/>
      <c r="T204" s="177">
        <f>T205</f>
        <v>0</v>
      </c>
      <c r="AR204" s="178" t="s">
        <v>81</v>
      </c>
      <c r="AT204" s="179" t="s">
        <v>72</v>
      </c>
      <c r="AU204" s="179" t="s">
        <v>81</v>
      </c>
      <c r="AY204" s="178" t="s">
        <v>124</v>
      </c>
      <c r="BK204" s="180">
        <f>BK205</f>
        <v>0</v>
      </c>
    </row>
    <row r="205" spans="1:65" s="2" customFormat="1" ht="24.2" customHeight="1">
      <c r="A205" s="34"/>
      <c r="B205" s="35"/>
      <c r="C205" s="183" t="s">
        <v>222</v>
      </c>
      <c r="D205" s="183" t="s">
        <v>127</v>
      </c>
      <c r="E205" s="184" t="s">
        <v>223</v>
      </c>
      <c r="F205" s="185" t="s">
        <v>224</v>
      </c>
      <c r="G205" s="186" t="s">
        <v>206</v>
      </c>
      <c r="H205" s="187">
        <v>1.68</v>
      </c>
      <c r="I205" s="188"/>
      <c r="J205" s="189">
        <f>ROUND(I205*H205,2)</f>
        <v>0</v>
      </c>
      <c r="K205" s="190"/>
      <c r="L205" s="39"/>
      <c r="M205" s="191" t="s">
        <v>1</v>
      </c>
      <c r="N205" s="192" t="s">
        <v>38</v>
      </c>
      <c r="O205" s="71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131</v>
      </c>
      <c r="AT205" s="195" t="s">
        <v>127</v>
      </c>
      <c r="AU205" s="195" t="s">
        <v>83</v>
      </c>
      <c r="AY205" s="17" t="s">
        <v>124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81</v>
      </c>
      <c r="BK205" s="196">
        <f>ROUND(I205*H205,2)</f>
        <v>0</v>
      </c>
      <c r="BL205" s="17" t="s">
        <v>131</v>
      </c>
      <c r="BM205" s="195" t="s">
        <v>225</v>
      </c>
    </row>
    <row r="206" spans="1:65" s="12" customFormat="1" ht="25.9" customHeight="1">
      <c r="B206" s="167"/>
      <c r="C206" s="168"/>
      <c r="D206" s="169" t="s">
        <v>72</v>
      </c>
      <c r="E206" s="170" t="s">
        <v>226</v>
      </c>
      <c r="F206" s="170" t="s">
        <v>227</v>
      </c>
      <c r="G206" s="168"/>
      <c r="H206" s="168"/>
      <c r="I206" s="171"/>
      <c r="J206" s="172">
        <f>BK206</f>
        <v>0</v>
      </c>
      <c r="K206" s="168"/>
      <c r="L206" s="173"/>
      <c r="M206" s="174"/>
      <c r="N206" s="175"/>
      <c r="O206" s="175"/>
      <c r="P206" s="176">
        <f>P207+P213+P235+P237</f>
        <v>0</v>
      </c>
      <c r="Q206" s="175"/>
      <c r="R206" s="176">
        <f>R207+R213+R235+R237</f>
        <v>0.13164648000000001</v>
      </c>
      <c r="S206" s="175"/>
      <c r="T206" s="177">
        <f>T207+T213+T235+T237</f>
        <v>0.27151059999999999</v>
      </c>
      <c r="AR206" s="178" t="s">
        <v>83</v>
      </c>
      <c r="AT206" s="179" t="s">
        <v>72</v>
      </c>
      <c r="AU206" s="179" t="s">
        <v>73</v>
      </c>
      <c r="AY206" s="178" t="s">
        <v>124</v>
      </c>
      <c r="BK206" s="180">
        <f>BK207+BK213+BK235+BK237</f>
        <v>0</v>
      </c>
    </row>
    <row r="207" spans="1:65" s="12" customFormat="1" ht="22.9" customHeight="1">
      <c r="B207" s="167"/>
      <c r="C207" s="168"/>
      <c r="D207" s="169" t="s">
        <v>72</v>
      </c>
      <c r="E207" s="181" t="s">
        <v>228</v>
      </c>
      <c r="F207" s="181" t="s">
        <v>229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SUM(P208:P212)</f>
        <v>0</v>
      </c>
      <c r="Q207" s="175"/>
      <c r="R207" s="176">
        <f>SUM(R208:R212)</f>
        <v>1.30536E-2</v>
      </c>
      <c r="S207" s="175"/>
      <c r="T207" s="177">
        <f>SUM(T208:T212)</f>
        <v>8.6505999999999996E-3</v>
      </c>
      <c r="AR207" s="178" t="s">
        <v>83</v>
      </c>
      <c r="AT207" s="179" t="s">
        <v>72</v>
      </c>
      <c r="AU207" s="179" t="s">
        <v>81</v>
      </c>
      <c r="AY207" s="178" t="s">
        <v>124</v>
      </c>
      <c r="BK207" s="180">
        <f>SUM(BK208:BK212)</f>
        <v>0</v>
      </c>
    </row>
    <row r="208" spans="1:65" s="2" customFormat="1" ht="16.5" customHeight="1">
      <c r="A208" s="34"/>
      <c r="B208" s="35"/>
      <c r="C208" s="183" t="s">
        <v>230</v>
      </c>
      <c r="D208" s="183" t="s">
        <v>127</v>
      </c>
      <c r="E208" s="184" t="s">
        <v>231</v>
      </c>
      <c r="F208" s="185" t="s">
        <v>232</v>
      </c>
      <c r="G208" s="186" t="s">
        <v>130</v>
      </c>
      <c r="H208" s="187">
        <v>5.18</v>
      </c>
      <c r="I208" s="188"/>
      <c r="J208" s="189">
        <f>ROUND(I208*H208,2)</f>
        <v>0</v>
      </c>
      <c r="K208" s="190"/>
      <c r="L208" s="39"/>
      <c r="M208" s="191" t="s">
        <v>1</v>
      </c>
      <c r="N208" s="192" t="s">
        <v>38</v>
      </c>
      <c r="O208" s="71"/>
      <c r="P208" s="193">
        <f>O208*H208</f>
        <v>0</v>
      </c>
      <c r="Q208" s="193">
        <v>0</v>
      </c>
      <c r="R208" s="193">
        <f>Q208*H208</f>
        <v>0</v>
      </c>
      <c r="S208" s="193">
        <v>1.67E-3</v>
      </c>
      <c r="T208" s="194">
        <f>S208*H208</f>
        <v>8.6505999999999996E-3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230</v>
      </c>
      <c r="AT208" s="195" t="s">
        <v>127</v>
      </c>
      <c r="AU208" s="195" t="s">
        <v>83</v>
      </c>
      <c r="AY208" s="17" t="s">
        <v>124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81</v>
      </c>
      <c r="BK208" s="196">
        <f>ROUND(I208*H208,2)</f>
        <v>0</v>
      </c>
      <c r="BL208" s="17" t="s">
        <v>230</v>
      </c>
      <c r="BM208" s="195" t="s">
        <v>233</v>
      </c>
    </row>
    <row r="209" spans="1:65" s="14" customFormat="1">
      <c r="B209" s="208"/>
      <c r="C209" s="209"/>
      <c r="D209" s="199" t="s">
        <v>133</v>
      </c>
      <c r="E209" s="210" t="s">
        <v>1</v>
      </c>
      <c r="F209" s="211" t="s">
        <v>234</v>
      </c>
      <c r="G209" s="209"/>
      <c r="H209" s="212">
        <v>5.18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133</v>
      </c>
      <c r="AU209" s="218" t="s">
        <v>83</v>
      </c>
      <c r="AV209" s="14" t="s">
        <v>83</v>
      </c>
      <c r="AW209" s="14" t="s">
        <v>31</v>
      </c>
      <c r="AX209" s="14" t="s">
        <v>81</v>
      </c>
      <c r="AY209" s="218" t="s">
        <v>124</v>
      </c>
    </row>
    <row r="210" spans="1:65" s="2" customFormat="1" ht="24.2" customHeight="1">
      <c r="A210" s="34"/>
      <c r="B210" s="35"/>
      <c r="C210" s="183" t="s">
        <v>235</v>
      </c>
      <c r="D210" s="183" t="s">
        <v>127</v>
      </c>
      <c r="E210" s="184" t="s">
        <v>236</v>
      </c>
      <c r="F210" s="185" t="s">
        <v>237</v>
      </c>
      <c r="G210" s="186" t="s">
        <v>130</v>
      </c>
      <c r="H210" s="187">
        <v>5.18</v>
      </c>
      <c r="I210" s="188"/>
      <c r="J210" s="189">
        <f>ROUND(I210*H210,2)</f>
        <v>0</v>
      </c>
      <c r="K210" s="190"/>
      <c r="L210" s="39"/>
      <c r="M210" s="191" t="s">
        <v>1</v>
      </c>
      <c r="N210" s="192" t="s">
        <v>38</v>
      </c>
      <c r="O210" s="71"/>
      <c r="P210" s="193">
        <f>O210*H210</f>
        <v>0</v>
      </c>
      <c r="Q210" s="193">
        <v>2.5200000000000001E-3</v>
      </c>
      <c r="R210" s="193">
        <f>Q210*H210</f>
        <v>1.30536E-2</v>
      </c>
      <c r="S210" s="193">
        <v>0</v>
      </c>
      <c r="T210" s="19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230</v>
      </c>
      <c r="AT210" s="195" t="s">
        <v>127</v>
      </c>
      <c r="AU210" s="195" t="s">
        <v>83</v>
      </c>
      <c r="AY210" s="17" t="s">
        <v>124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81</v>
      </c>
      <c r="BK210" s="196">
        <f>ROUND(I210*H210,2)</f>
        <v>0</v>
      </c>
      <c r="BL210" s="17" t="s">
        <v>230</v>
      </c>
      <c r="BM210" s="195" t="s">
        <v>238</v>
      </c>
    </row>
    <row r="211" spans="1:65" s="2" customFormat="1" ht="33" customHeight="1">
      <c r="A211" s="34"/>
      <c r="B211" s="35"/>
      <c r="C211" s="183" t="s">
        <v>239</v>
      </c>
      <c r="D211" s="183" t="s">
        <v>127</v>
      </c>
      <c r="E211" s="184" t="s">
        <v>240</v>
      </c>
      <c r="F211" s="185" t="s">
        <v>241</v>
      </c>
      <c r="G211" s="186" t="s">
        <v>242</v>
      </c>
      <c r="H211" s="244">
        <f>SUM(J208+J210)/100</f>
        <v>0</v>
      </c>
      <c r="I211" s="188"/>
      <c r="J211" s="189">
        <f>ROUND(I211*H211,2)</f>
        <v>0</v>
      </c>
      <c r="K211" s="190"/>
      <c r="L211" s="39"/>
      <c r="M211" s="191" t="s">
        <v>1</v>
      </c>
      <c r="N211" s="192" t="s">
        <v>38</v>
      </c>
      <c r="O211" s="71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5" t="s">
        <v>230</v>
      </c>
      <c r="AT211" s="195" t="s">
        <v>127</v>
      </c>
      <c r="AU211" s="195" t="s">
        <v>83</v>
      </c>
      <c r="AY211" s="17" t="s">
        <v>124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7" t="s">
        <v>81</v>
      </c>
      <c r="BK211" s="196">
        <f>ROUND(I211*H211,2)</f>
        <v>0</v>
      </c>
      <c r="BL211" s="17" t="s">
        <v>230</v>
      </c>
      <c r="BM211" s="195" t="s">
        <v>243</v>
      </c>
    </row>
    <row r="212" spans="1:65" s="2" customFormat="1" ht="33" customHeight="1">
      <c r="A212" s="34"/>
      <c r="B212" s="35"/>
      <c r="C212" s="183" t="s">
        <v>244</v>
      </c>
      <c r="D212" s="183" t="s">
        <v>127</v>
      </c>
      <c r="E212" s="184" t="s">
        <v>245</v>
      </c>
      <c r="F212" s="185" t="s">
        <v>246</v>
      </c>
      <c r="G212" s="186" t="s">
        <v>242</v>
      </c>
      <c r="H212" s="244">
        <f>SUM(J208+J210)/100</f>
        <v>0</v>
      </c>
      <c r="I212" s="188"/>
      <c r="J212" s="189">
        <f>ROUND(I212*H212,2)</f>
        <v>0</v>
      </c>
      <c r="K212" s="190"/>
      <c r="L212" s="39"/>
      <c r="M212" s="191" t="s">
        <v>1</v>
      </c>
      <c r="N212" s="192" t="s">
        <v>38</v>
      </c>
      <c r="O212" s="7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230</v>
      </c>
      <c r="AT212" s="195" t="s">
        <v>127</v>
      </c>
      <c r="AU212" s="195" t="s">
        <v>83</v>
      </c>
      <c r="AY212" s="17" t="s">
        <v>124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81</v>
      </c>
      <c r="BK212" s="196">
        <f>ROUND(I212*H212,2)</f>
        <v>0</v>
      </c>
      <c r="BL212" s="17" t="s">
        <v>230</v>
      </c>
      <c r="BM212" s="195" t="s">
        <v>247</v>
      </c>
    </row>
    <row r="213" spans="1:65" s="12" customFormat="1" ht="22.9" customHeight="1">
      <c r="B213" s="167"/>
      <c r="C213" s="168"/>
      <c r="D213" s="169" t="s">
        <v>72</v>
      </c>
      <c r="E213" s="181" t="s">
        <v>248</v>
      </c>
      <c r="F213" s="181" t="s">
        <v>249</v>
      </c>
      <c r="G213" s="168"/>
      <c r="H213" s="168"/>
      <c r="I213" s="171"/>
      <c r="J213" s="182">
        <f>BK213</f>
        <v>0</v>
      </c>
      <c r="K213" s="168"/>
      <c r="L213" s="173"/>
      <c r="M213" s="174"/>
      <c r="N213" s="175"/>
      <c r="O213" s="175"/>
      <c r="P213" s="176">
        <f>SUM(P214:P234)</f>
        <v>0</v>
      </c>
      <c r="Q213" s="175"/>
      <c r="R213" s="176">
        <f>SUM(R214:R234)</f>
        <v>0.10548788000000001</v>
      </c>
      <c r="S213" s="175"/>
      <c r="T213" s="177">
        <f>SUM(T214:T234)</f>
        <v>0.24015999999999998</v>
      </c>
      <c r="AR213" s="178" t="s">
        <v>83</v>
      </c>
      <c r="AT213" s="179" t="s">
        <v>72</v>
      </c>
      <c r="AU213" s="179" t="s">
        <v>81</v>
      </c>
      <c r="AY213" s="178" t="s">
        <v>124</v>
      </c>
      <c r="BK213" s="180">
        <f>SUM(BK214:BK234)</f>
        <v>0</v>
      </c>
    </row>
    <row r="214" spans="1:65" s="2" customFormat="1" ht="33" customHeight="1">
      <c r="A214" s="34"/>
      <c r="B214" s="35"/>
      <c r="C214" s="183" t="s">
        <v>250</v>
      </c>
      <c r="D214" s="183" t="s">
        <v>127</v>
      </c>
      <c r="E214" s="184" t="s">
        <v>251</v>
      </c>
      <c r="F214" s="185" t="s">
        <v>252</v>
      </c>
      <c r="G214" s="186" t="s">
        <v>143</v>
      </c>
      <c r="H214" s="187">
        <v>12.670999999999999</v>
      </c>
      <c r="I214" s="188"/>
      <c r="J214" s="189">
        <f>ROUND(I214*H214,2)</f>
        <v>0</v>
      </c>
      <c r="K214" s="190"/>
      <c r="L214" s="39"/>
      <c r="M214" s="191" t="s">
        <v>1</v>
      </c>
      <c r="N214" s="192" t="s">
        <v>38</v>
      </c>
      <c r="O214" s="71"/>
      <c r="P214" s="193">
        <f>O214*H214</f>
        <v>0</v>
      </c>
      <c r="Q214" s="193">
        <v>2.7999999999999998E-4</v>
      </c>
      <c r="R214" s="193">
        <f>Q214*H214</f>
        <v>3.5478799999999994E-3</v>
      </c>
      <c r="S214" s="193">
        <v>0</v>
      </c>
      <c r="T214" s="194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5" t="s">
        <v>131</v>
      </c>
      <c r="AT214" s="195" t="s">
        <v>127</v>
      </c>
      <c r="AU214" s="195" t="s">
        <v>83</v>
      </c>
      <c r="AY214" s="17" t="s">
        <v>124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7" t="s">
        <v>81</v>
      </c>
      <c r="BK214" s="196">
        <f>ROUND(I214*H214,2)</f>
        <v>0</v>
      </c>
      <c r="BL214" s="17" t="s">
        <v>131</v>
      </c>
      <c r="BM214" s="195" t="s">
        <v>253</v>
      </c>
    </row>
    <row r="215" spans="1:65" s="13" customFormat="1">
      <c r="B215" s="197"/>
      <c r="C215" s="198"/>
      <c r="D215" s="199" t="s">
        <v>133</v>
      </c>
      <c r="E215" s="200" t="s">
        <v>1</v>
      </c>
      <c r="F215" s="201" t="s">
        <v>134</v>
      </c>
      <c r="G215" s="198"/>
      <c r="H215" s="200" t="s">
        <v>1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133</v>
      </c>
      <c r="AU215" s="207" t="s">
        <v>83</v>
      </c>
      <c r="AV215" s="13" t="s">
        <v>81</v>
      </c>
      <c r="AW215" s="13" t="s">
        <v>31</v>
      </c>
      <c r="AX215" s="13" t="s">
        <v>73</v>
      </c>
      <c r="AY215" s="207" t="s">
        <v>124</v>
      </c>
    </row>
    <row r="216" spans="1:65" s="14" customFormat="1">
      <c r="B216" s="208"/>
      <c r="C216" s="209"/>
      <c r="D216" s="199" t="s">
        <v>133</v>
      </c>
      <c r="E216" s="210" t="s">
        <v>1</v>
      </c>
      <c r="F216" s="211" t="s">
        <v>156</v>
      </c>
      <c r="G216" s="209"/>
      <c r="H216" s="212">
        <v>5.5986000000000002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133</v>
      </c>
      <c r="AU216" s="218" t="s">
        <v>83</v>
      </c>
      <c r="AV216" s="14" t="s">
        <v>83</v>
      </c>
      <c r="AW216" s="14" t="s">
        <v>31</v>
      </c>
      <c r="AX216" s="14" t="s">
        <v>73</v>
      </c>
      <c r="AY216" s="218" t="s">
        <v>124</v>
      </c>
    </row>
    <row r="217" spans="1:65" s="13" customFormat="1">
      <c r="B217" s="197"/>
      <c r="C217" s="198"/>
      <c r="D217" s="199" t="s">
        <v>133</v>
      </c>
      <c r="E217" s="200" t="s">
        <v>1</v>
      </c>
      <c r="F217" s="201" t="s">
        <v>136</v>
      </c>
      <c r="G217" s="198"/>
      <c r="H217" s="200" t="s">
        <v>1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133</v>
      </c>
      <c r="AU217" s="207" t="s">
        <v>83</v>
      </c>
      <c r="AV217" s="13" t="s">
        <v>81</v>
      </c>
      <c r="AW217" s="13" t="s">
        <v>31</v>
      </c>
      <c r="AX217" s="13" t="s">
        <v>73</v>
      </c>
      <c r="AY217" s="207" t="s">
        <v>124</v>
      </c>
    </row>
    <row r="218" spans="1:65" s="14" customFormat="1">
      <c r="B218" s="208"/>
      <c r="C218" s="209"/>
      <c r="D218" s="199" t="s">
        <v>133</v>
      </c>
      <c r="E218" s="210" t="s">
        <v>1</v>
      </c>
      <c r="F218" s="211" t="s">
        <v>157</v>
      </c>
      <c r="G218" s="209"/>
      <c r="H218" s="212">
        <v>7.072000000000001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133</v>
      </c>
      <c r="AU218" s="218" t="s">
        <v>83</v>
      </c>
      <c r="AV218" s="14" t="s">
        <v>83</v>
      </c>
      <c r="AW218" s="14" t="s">
        <v>31</v>
      </c>
      <c r="AX218" s="14" t="s">
        <v>73</v>
      </c>
      <c r="AY218" s="218" t="s">
        <v>124</v>
      </c>
    </row>
    <row r="219" spans="1:65" s="15" customFormat="1">
      <c r="B219" s="219"/>
      <c r="C219" s="220"/>
      <c r="D219" s="199" t="s">
        <v>133</v>
      </c>
      <c r="E219" s="221" t="s">
        <v>1</v>
      </c>
      <c r="F219" s="222" t="s">
        <v>138</v>
      </c>
      <c r="G219" s="220"/>
      <c r="H219" s="223">
        <v>12.6706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133</v>
      </c>
      <c r="AU219" s="229" t="s">
        <v>83</v>
      </c>
      <c r="AV219" s="15" t="s">
        <v>131</v>
      </c>
      <c r="AW219" s="15" t="s">
        <v>31</v>
      </c>
      <c r="AX219" s="15" t="s">
        <v>81</v>
      </c>
      <c r="AY219" s="229" t="s">
        <v>124</v>
      </c>
    </row>
    <row r="220" spans="1:65" s="2" customFormat="1" ht="21.75" customHeight="1">
      <c r="A220" s="34"/>
      <c r="B220" s="35"/>
      <c r="C220" s="230" t="s">
        <v>7</v>
      </c>
      <c r="D220" s="230" t="s">
        <v>254</v>
      </c>
      <c r="E220" s="231" t="s">
        <v>255</v>
      </c>
      <c r="F220" s="232" t="s">
        <v>256</v>
      </c>
      <c r="G220" s="233" t="s">
        <v>257</v>
      </c>
      <c r="H220" s="234">
        <v>1</v>
      </c>
      <c r="I220" s="235"/>
      <c r="J220" s="236">
        <f>ROUND(I220*H220,2)</f>
        <v>0</v>
      </c>
      <c r="K220" s="237"/>
      <c r="L220" s="238"/>
      <c r="M220" s="239" t="s">
        <v>1</v>
      </c>
      <c r="N220" s="240" t="s">
        <v>38</v>
      </c>
      <c r="O220" s="71"/>
      <c r="P220" s="193">
        <f>O220*H220</f>
        <v>0</v>
      </c>
      <c r="Q220" s="193">
        <v>4.3999999999999997E-2</v>
      </c>
      <c r="R220" s="193">
        <f>Q220*H220</f>
        <v>4.3999999999999997E-2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178</v>
      </c>
      <c r="AT220" s="195" t="s">
        <v>254</v>
      </c>
      <c r="AU220" s="195" t="s">
        <v>83</v>
      </c>
      <c r="AY220" s="17" t="s">
        <v>124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81</v>
      </c>
      <c r="BK220" s="196">
        <f>ROUND(I220*H220,2)</f>
        <v>0</v>
      </c>
      <c r="BL220" s="17" t="s">
        <v>131</v>
      </c>
      <c r="BM220" s="195" t="s">
        <v>258</v>
      </c>
    </row>
    <row r="221" spans="1:65" s="2" customFormat="1" ht="33" customHeight="1">
      <c r="A221" s="34"/>
      <c r="B221" s="35"/>
      <c r="C221" s="230" t="s">
        <v>259</v>
      </c>
      <c r="D221" s="230" t="s">
        <v>254</v>
      </c>
      <c r="E221" s="231" t="s">
        <v>260</v>
      </c>
      <c r="F221" s="232" t="s">
        <v>261</v>
      </c>
      <c r="G221" s="233" t="s">
        <v>257</v>
      </c>
      <c r="H221" s="234">
        <v>1</v>
      </c>
      <c r="I221" s="235"/>
      <c r="J221" s="236">
        <f>ROUND(I221*H221,2)</f>
        <v>0</v>
      </c>
      <c r="K221" s="237"/>
      <c r="L221" s="238"/>
      <c r="M221" s="239" t="s">
        <v>1</v>
      </c>
      <c r="N221" s="240" t="s">
        <v>38</v>
      </c>
      <c r="O221" s="71"/>
      <c r="P221" s="193">
        <f>O221*H221</f>
        <v>0</v>
      </c>
      <c r="Q221" s="193">
        <v>4.5999999999999999E-2</v>
      </c>
      <c r="R221" s="193">
        <f>Q221*H221</f>
        <v>4.5999999999999999E-2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178</v>
      </c>
      <c r="AT221" s="195" t="s">
        <v>254</v>
      </c>
      <c r="AU221" s="195" t="s">
        <v>83</v>
      </c>
      <c r="AY221" s="17" t="s">
        <v>124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7" t="s">
        <v>81</v>
      </c>
      <c r="BK221" s="196">
        <f>ROUND(I221*H221,2)</f>
        <v>0</v>
      </c>
      <c r="BL221" s="17" t="s">
        <v>131</v>
      </c>
      <c r="BM221" s="195" t="s">
        <v>262</v>
      </c>
    </row>
    <row r="222" spans="1:65" s="2" customFormat="1" ht="24.2" customHeight="1">
      <c r="A222" s="34"/>
      <c r="B222" s="35"/>
      <c r="C222" s="183" t="s">
        <v>263</v>
      </c>
      <c r="D222" s="183" t="s">
        <v>127</v>
      </c>
      <c r="E222" s="184" t="s">
        <v>264</v>
      </c>
      <c r="F222" s="185" t="s">
        <v>265</v>
      </c>
      <c r="G222" s="186" t="s">
        <v>257</v>
      </c>
      <c r="H222" s="187">
        <v>12</v>
      </c>
      <c r="I222" s="188"/>
      <c r="J222" s="189">
        <f>ROUND(I222*H222,2)</f>
        <v>0</v>
      </c>
      <c r="K222" s="190"/>
      <c r="L222" s="39"/>
      <c r="M222" s="191" t="s">
        <v>1</v>
      </c>
      <c r="N222" s="192" t="s">
        <v>38</v>
      </c>
      <c r="O222" s="71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5" t="s">
        <v>230</v>
      </c>
      <c r="AT222" s="195" t="s">
        <v>127</v>
      </c>
      <c r="AU222" s="195" t="s">
        <v>83</v>
      </c>
      <c r="AY222" s="17" t="s">
        <v>124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7" t="s">
        <v>81</v>
      </c>
      <c r="BK222" s="196">
        <f>ROUND(I222*H222,2)</f>
        <v>0</v>
      </c>
      <c r="BL222" s="17" t="s">
        <v>230</v>
      </c>
      <c r="BM222" s="195" t="s">
        <v>266</v>
      </c>
    </row>
    <row r="223" spans="1:65" s="14" customFormat="1">
      <c r="B223" s="208"/>
      <c r="C223" s="209"/>
      <c r="D223" s="199" t="s">
        <v>133</v>
      </c>
      <c r="E223" s="210" t="s">
        <v>1</v>
      </c>
      <c r="F223" s="211" t="s">
        <v>172</v>
      </c>
      <c r="G223" s="209"/>
      <c r="H223" s="212">
        <v>7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133</v>
      </c>
      <c r="AU223" s="218" t="s">
        <v>83</v>
      </c>
      <c r="AV223" s="14" t="s">
        <v>83</v>
      </c>
      <c r="AW223" s="14" t="s">
        <v>31</v>
      </c>
      <c r="AX223" s="14" t="s">
        <v>73</v>
      </c>
      <c r="AY223" s="218" t="s">
        <v>124</v>
      </c>
    </row>
    <row r="224" spans="1:65" s="14" customFormat="1">
      <c r="B224" s="208"/>
      <c r="C224" s="209"/>
      <c r="D224" s="199" t="s">
        <v>133</v>
      </c>
      <c r="E224" s="210" t="s">
        <v>1</v>
      </c>
      <c r="F224" s="211" t="s">
        <v>158</v>
      </c>
      <c r="G224" s="209"/>
      <c r="H224" s="212">
        <v>5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133</v>
      </c>
      <c r="AU224" s="218" t="s">
        <v>83</v>
      </c>
      <c r="AV224" s="14" t="s">
        <v>83</v>
      </c>
      <c r="AW224" s="14" t="s">
        <v>31</v>
      </c>
      <c r="AX224" s="14" t="s">
        <v>73</v>
      </c>
      <c r="AY224" s="218" t="s">
        <v>124</v>
      </c>
    </row>
    <row r="225" spans="1:65" s="15" customFormat="1">
      <c r="B225" s="219"/>
      <c r="C225" s="220"/>
      <c r="D225" s="199" t="s">
        <v>133</v>
      </c>
      <c r="E225" s="221" t="s">
        <v>1</v>
      </c>
      <c r="F225" s="222" t="s">
        <v>138</v>
      </c>
      <c r="G225" s="220"/>
      <c r="H225" s="223">
        <v>12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133</v>
      </c>
      <c r="AU225" s="229" t="s">
        <v>83</v>
      </c>
      <c r="AV225" s="15" t="s">
        <v>131</v>
      </c>
      <c r="AW225" s="15" t="s">
        <v>31</v>
      </c>
      <c r="AX225" s="15" t="s">
        <v>81</v>
      </c>
      <c r="AY225" s="229" t="s">
        <v>124</v>
      </c>
    </row>
    <row r="226" spans="1:65" s="2" customFormat="1" ht="24.2" customHeight="1">
      <c r="A226" s="34"/>
      <c r="B226" s="35"/>
      <c r="C226" s="183" t="s">
        <v>267</v>
      </c>
      <c r="D226" s="183" t="s">
        <v>127</v>
      </c>
      <c r="E226" s="184" t="s">
        <v>268</v>
      </c>
      <c r="F226" s="185" t="s">
        <v>269</v>
      </c>
      <c r="G226" s="186" t="s">
        <v>130</v>
      </c>
      <c r="H226" s="187">
        <v>3.98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38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2E-3</v>
      </c>
      <c r="T226" s="194">
        <f>S226*H226</f>
        <v>7.9600000000000001E-3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230</v>
      </c>
      <c r="AT226" s="195" t="s">
        <v>127</v>
      </c>
      <c r="AU226" s="195" t="s">
        <v>83</v>
      </c>
      <c r="AY226" s="17" t="s">
        <v>124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81</v>
      </c>
      <c r="BK226" s="196">
        <f>ROUND(I226*H226,2)</f>
        <v>0</v>
      </c>
      <c r="BL226" s="17" t="s">
        <v>230</v>
      </c>
      <c r="BM226" s="195" t="s">
        <v>270</v>
      </c>
    </row>
    <row r="227" spans="1:65" s="14" customFormat="1">
      <c r="B227" s="208"/>
      <c r="C227" s="209"/>
      <c r="D227" s="199" t="s">
        <v>133</v>
      </c>
      <c r="E227" s="210" t="s">
        <v>1</v>
      </c>
      <c r="F227" s="211" t="s">
        <v>271</v>
      </c>
      <c r="G227" s="209"/>
      <c r="H227" s="212">
        <v>3.98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133</v>
      </c>
      <c r="AU227" s="218" t="s">
        <v>83</v>
      </c>
      <c r="AV227" s="14" t="s">
        <v>83</v>
      </c>
      <c r="AW227" s="14" t="s">
        <v>31</v>
      </c>
      <c r="AX227" s="14" t="s">
        <v>81</v>
      </c>
      <c r="AY227" s="218" t="s">
        <v>124</v>
      </c>
    </row>
    <row r="228" spans="1:65" s="2" customFormat="1" ht="24.2" customHeight="1">
      <c r="A228" s="34"/>
      <c r="B228" s="35"/>
      <c r="C228" s="183" t="s">
        <v>272</v>
      </c>
      <c r="D228" s="183" t="s">
        <v>127</v>
      </c>
      <c r="E228" s="184" t="s">
        <v>273</v>
      </c>
      <c r="F228" s="185" t="s">
        <v>274</v>
      </c>
      <c r="G228" s="186" t="s">
        <v>257</v>
      </c>
      <c r="H228" s="187">
        <v>2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38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2.8000000000000001E-2</v>
      </c>
      <c r="T228" s="194">
        <f>S228*H228</f>
        <v>5.6000000000000001E-2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230</v>
      </c>
      <c r="AT228" s="195" t="s">
        <v>127</v>
      </c>
      <c r="AU228" s="195" t="s">
        <v>83</v>
      </c>
      <c r="AY228" s="17" t="s">
        <v>124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81</v>
      </c>
      <c r="BK228" s="196">
        <f>ROUND(I228*H228,2)</f>
        <v>0</v>
      </c>
      <c r="BL228" s="17" t="s">
        <v>230</v>
      </c>
      <c r="BM228" s="195" t="s">
        <v>275</v>
      </c>
    </row>
    <row r="229" spans="1:65" s="2" customFormat="1" ht="24.2" customHeight="1">
      <c r="A229" s="34"/>
      <c r="B229" s="35"/>
      <c r="C229" s="183" t="s">
        <v>276</v>
      </c>
      <c r="D229" s="183" t="s">
        <v>127</v>
      </c>
      <c r="E229" s="184" t="s">
        <v>277</v>
      </c>
      <c r="F229" s="185" t="s">
        <v>278</v>
      </c>
      <c r="G229" s="186" t="s">
        <v>130</v>
      </c>
      <c r="H229" s="187">
        <v>3.98</v>
      </c>
      <c r="I229" s="188"/>
      <c r="J229" s="189">
        <f>ROUND(I229*H229,2)</f>
        <v>0</v>
      </c>
      <c r="K229" s="190"/>
      <c r="L229" s="39"/>
      <c r="M229" s="191" t="s">
        <v>1</v>
      </c>
      <c r="N229" s="192" t="s">
        <v>38</v>
      </c>
      <c r="O229" s="71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230</v>
      </c>
      <c r="AT229" s="195" t="s">
        <v>127</v>
      </c>
      <c r="AU229" s="195" t="s">
        <v>83</v>
      </c>
      <c r="AY229" s="17" t="s">
        <v>124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81</v>
      </c>
      <c r="BK229" s="196">
        <f>ROUND(I229*H229,2)</f>
        <v>0</v>
      </c>
      <c r="BL229" s="17" t="s">
        <v>230</v>
      </c>
      <c r="BM229" s="195" t="s">
        <v>279</v>
      </c>
    </row>
    <row r="230" spans="1:65" s="2" customFormat="1" ht="21.75" customHeight="1">
      <c r="A230" s="34"/>
      <c r="B230" s="35"/>
      <c r="C230" s="230" t="s">
        <v>280</v>
      </c>
      <c r="D230" s="230" t="s">
        <v>254</v>
      </c>
      <c r="E230" s="231" t="s">
        <v>281</v>
      </c>
      <c r="F230" s="232" t="s">
        <v>282</v>
      </c>
      <c r="G230" s="233" t="s">
        <v>130</v>
      </c>
      <c r="H230" s="234">
        <v>3.98</v>
      </c>
      <c r="I230" s="235"/>
      <c r="J230" s="236">
        <f>ROUND(I230*H230,2)</f>
        <v>0</v>
      </c>
      <c r="K230" s="237"/>
      <c r="L230" s="238"/>
      <c r="M230" s="239" t="s">
        <v>1</v>
      </c>
      <c r="N230" s="240" t="s">
        <v>38</v>
      </c>
      <c r="O230" s="71"/>
      <c r="P230" s="193">
        <f>O230*H230</f>
        <v>0</v>
      </c>
      <c r="Q230" s="193">
        <v>3.0000000000000001E-3</v>
      </c>
      <c r="R230" s="193">
        <f>Q230*H230</f>
        <v>1.1940000000000001E-2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283</v>
      </c>
      <c r="AT230" s="195" t="s">
        <v>254</v>
      </c>
      <c r="AU230" s="195" t="s">
        <v>83</v>
      </c>
      <c r="AY230" s="17" t="s">
        <v>124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81</v>
      </c>
      <c r="BK230" s="196">
        <f>ROUND(I230*H230,2)</f>
        <v>0</v>
      </c>
      <c r="BL230" s="17" t="s">
        <v>230</v>
      </c>
      <c r="BM230" s="195" t="s">
        <v>284</v>
      </c>
    </row>
    <row r="231" spans="1:65" s="2" customFormat="1" ht="16.5" customHeight="1">
      <c r="A231" s="34"/>
      <c r="B231" s="35"/>
      <c r="C231" s="183" t="s">
        <v>285</v>
      </c>
      <c r="D231" s="183" t="s">
        <v>127</v>
      </c>
      <c r="E231" s="184" t="s">
        <v>286</v>
      </c>
      <c r="F231" s="185" t="s">
        <v>287</v>
      </c>
      <c r="G231" s="186" t="s">
        <v>257</v>
      </c>
      <c r="H231" s="187">
        <v>2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38</v>
      </c>
      <c r="O231" s="71"/>
      <c r="P231" s="193">
        <f>O231*H231</f>
        <v>0</v>
      </c>
      <c r="Q231" s="193">
        <v>0</v>
      </c>
      <c r="R231" s="193">
        <f>Q231*H231</f>
        <v>0</v>
      </c>
      <c r="S231" s="193">
        <v>8.8099999999999998E-2</v>
      </c>
      <c r="T231" s="194">
        <f>S231*H231</f>
        <v>0.1762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230</v>
      </c>
      <c r="AT231" s="195" t="s">
        <v>127</v>
      </c>
      <c r="AU231" s="195" t="s">
        <v>83</v>
      </c>
      <c r="AY231" s="17" t="s">
        <v>124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81</v>
      </c>
      <c r="BK231" s="196">
        <f>ROUND(I231*H231,2)</f>
        <v>0</v>
      </c>
      <c r="BL231" s="17" t="s">
        <v>230</v>
      </c>
      <c r="BM231" s="195" t="s">
        <v>288</v>
      </c>
    </row>
    <row r="232" spans="1:65" s="14" customFormat="1">
      <c r="B232" s="208"/>
      <c r="C232" s="209"/>
      <c r="D232" s="199" t="s">
        <v>133</v>
      </c>
      <c r="E232" s="210" t="s">
        <v>1</v>
      </c>
      <c r="F232" s="211" t="s">
        <v>83</v>
      </c>
      <c r="G232" s="209"/>
      <c r="H232" s="212">
        <v>2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133</v>
      </c>
      <c r="AU232" s="218" t="s">
        <v>83</v>
      </c>
      <c r="AV232" s="14" t="s">
        <v>83</v>
      </c>
      <c r="AW232" s="14" t="s">
        <v>31</v>
      </c>
      <c r="AX232" s="14" t="s">
        <v>81</v>
      </c>
      <c r="AY232" s="218" t="s">
        <v>124</v>
      </c>
    </row>
    <row r="233" spans="1:65" s="2" customFormat="1" ht="24.2" customHeight="1">
      <c r="A233" s="34"/>
      <c r="B233" s="35"/>
      <c r="C233" s="183" t="s">
        <v>289</v>
      </c>
      <c r="D233" s="183" t="s">
        <v>127</v>
      </c>
      <c r="E233" s="184" t="s">
        <v>290</v>
      </c>
      <c r="F233" s="185" t="s">
        <v>291</v>
      </c>
      <c r="G233" s="186" t="s">
        <v>242</v>
      </c>
      <c r="H233" s="244">
        <f>SUM(J214+J220+J221+J222+J226+J228+J229+J230+J231)/100</f>
        <v>0</v>
      </c>
      <c r="I233" s="188"/>
      <c r="J233" s="189">
        <f>ROUND(I233*H233,2)</f>
        <v>0</v>
      </c>
      <c r="K233" s="190"/>
      <c r="L233" s="39"/>
      <c r="M233" s="191" t="s">
        <v>1</v>
      </c>
      <c r="N233" s="192" t="s">
        <v>38</v>
      </c>
      <c r="O233" s="71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230</v>
      </c>
      <c r="AT233" s="195" t="s">
        <v>127</v>
      </c>
      <c r="AU233" s="195" t="s">
        <v>83</v>
      </c>
      <c r="AY233" s="17" t="s">
        <v>124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7" t="s">
        <v>81</v>
      </c>
      <c r="BK233" s="196">
        <f>ROUND(I233*H233,2)</f>
        <v>0</v>
      </c>
      <c r="BL233" s="17" t="s">
        <v>230</v>
      </c>
      <c r="BM233" s="195" t="s">
        <v>292</v>
      </c>
    </row>
    <row r="234" spans="1:65" s="2" customFormat="1" ht="24.2" customHeight="1">
      <c r="A234" s="34"/>
      <c r="B234" s="35"/>
      <c r="C234" s="183" t="s">
        <v>293</v>
      </c>
      <c r="D234" s="183" t="s">
        <v>127</v>
      </c>
      <c r="E234" s="184" t="s">
        <v>294</v>
      </c>
      <c r="F234" s="185" t="s">
        <v>295</v>
      </c>
      <c r="G234" s="186" t="s">
        <v>242</v>
      </c>
      <c r="H234" s="244">
        <f>SUM(J214+J220+J221+J222+J226+J228+J229+J230+J231+J233)/100</f>
        <v>0</v>
      </c>
      <c r="I234" s="188"/>
      <c r="J234" s="189">
        <f>ROUND(I234*H234,2)</f>
        <v>0</v>
      </c>
      <c r="K234" s="190"/>
      <c r="L234" s="39"/>
      <c r="M234" s="191" t="s">
        <v>1</v>
      </c>
      <c r="N234" s="192" t="s">
        <v>38</v>
      </c>
      <c r="O234" s="7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230</v>
      </c>
      <c r="AT234" s="195" t="s">
        <v>127</v>
      </c>
      <c r="AU234" s="195" t="s">
        <v>83</v>
      </c>
      <c r="AY234" s="17" t="s">
        <v>124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7" t="s">
        <v>81</v>
      </c>
      <c r="BK234" s="196">
        <f>ROUND(I234*H234,2)</f>
        <v>0</v>
      </c>
      <c r="BL234" s="17" t="s">
        <v>230</v>
      </c>
      <c r="BM234" s="195" t="s">
        <v>296</v>
      </c>
    </row>
    <row r="235" spans="1:65" s="12" customFormat="1" ht="22.9" customHeight="1">
      <c r="B235" s="167"/>
      <c r="C235" s="168"/>
      <c r="D235" s="169" t="s">
        <v>72</v>
      </c>
      <c r="E235" s="181" t="s">
        <v>297</v>
      </c>
      <c r="F235" s="181" t="s">
        <v>298</v>
      </c>
      <c r="G235" s="168"/>
      <c r="H235" s="168"/>
      <c r="I235" s="171"/>
      <c r="J235" s="182">
        <f>BK235</f>
        <v>0</v>
      </c>
      <c r="K235" s="168"/>
      <c r="L235" s="173"/>
      <c r="M235" s="174"/>
      <c r="N235" s="175"/>
      <c r="O235" s="175"/>
      <c r="P235" s="176">
        <f>P236</f>
        <v>0</v>
      </c>
      <c r="Q235" s="175"/>
      <c r="R235" s="176">
        <f>R236</f>
        <v>2.7799999999999999E-3</v>
      </c>
      <c r="S235" s="175"/>
      <c r="T235" s="177">
        <f>T236</f>
        <v>0.02</v>
      </c>
      <c r="AR235" s="178" t="s">
        <v>83</v>
      </c>
      <c r="AT235" s="179" t="s">
        <v>72</v>
      </c>
      <c r="AU235" s="179" t="s">
        <v>81</v>
      </c>
      <c r="AY235" s="178" t="s">
        <v>124</v>
      </c>
      <c r="BK235" s="180">
        <f>BK236</f>
        <v>0</v>
      </c>
    </row>
    <row r="236" spans="1:65" s="2" customFormat="1" ht="24.2" customHeight="1">
      <c r="A236" s="34"/>
      <c r="B236" s="35"/>
      <c r="C236" s="183" t="s">
        <v>299</v>
      </c>
      <c r="D236" s="183" t="s">
        <v>127</v>
      </c>
      <c r="E236" s="184" t="s">
        <v>300</v>
      </c>
      <c r="F236" s="185" t="s">
        <v>301</v>
      </c>
      <c r="G236" s="186" t="s">
        <v>257</v>
      </c>
      <c r="H236" s="187">
        <v>2</v>
      </c>
      <c r="I236" s="188"/>
      <c r="J236" s="189">
        <f>ROUND(I236*H236,2)</f>
        <v>0</v>
      </c>
      <c r="K236" s="190"/>
      <c r="L236" s="39"/>
      <c r="M236" s="191" t="s">
        <v>1</v>
      </c>
      <c r="N236" s="192" t="s">
        <v>38</v>
      </c>
      <c r="O236" s="71"/>
      <c r="P236" s="193">
        <f>O236*H236</f>
        <v>0</v>
      </c>
      <c r="Q236" s="193">
        <v>1.39E-3</v>
      </c>
      <c r="R236" s="193">
        <f>Q236*H236</f>
        <v>2.7799999999999999E-3</v>
      </c>
      <c r="S236" s="193">
        <v>0.01</v>
      </c>
      <c r="T236" s="194">
        <f>S236*H236</f>
        <v>0.02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230</v>
      </c>
      <c r="AT236" s="195" t="s">
        <v>127</v>
      </c>
      <c r="AU236" s="195" t="s">
        <v>83</v>
      </c>
      <c r="AY236" s="17" t="s">
        <v>124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7" t="s">
        <v>81</v>
      </c>
      <c r="BK236" s="196">
        <f>ROUND(I236*H236,2)</f>
        <v>0</v>
      </c>
      <c r="BL236" s="17" t="s">
        <v>230</v>
      </c>
      <c r="BM236" s="195" t="s">
        <v>302</v>
      </c>
    </row>
    <row r="237" spans="1:65" s="12" customFormat="1" ht="22.9" customHeight="1">
      <c r="B237" s="167"/>
      <c r="C237" s="168"/>
      <c r="D237" s="169" t="s">
        <v>72</v>
      </c>
      <c r="E237" s="181" t="s">
        <v>303</v>
      </c>
      <c r="F237" s="181" t="s">
        <v>304</v>
      </c>
      <c r="G237" s="168"/>
      <c r="H237" s="168"/>
      <c r="I237" s="171"/>
      <c r="J237" s="182">
        <f>BK237</f>
        <v>0</v>
      </c>
      <c r="K237" s="168"/>
      <c r="L237" s="173"/>
      <c r="M237" s="174"/>
      <c r="N237" s="175"/>
      <c r="O237" s="175"/>
      <c r="P237" s="176">
        <f>SUM(P238:P247)</f>
        <v>0</v>
      </c>
      <c r="Q237" s="175"/>
      <c r="R237" s="176">
        <f>SUM(R238:R247)</f>
        <v>1.0325000000000001E-2</v>
      </c>
      <c r="S237" s="175"/>
      <c r="T237" s="177">
        <f>SUM(T238:T247)</f>
        <v>2.7000000000000001E-3</v>
      </c>
      <c r="AR237" s="178" t="s">
        <v>83</v>
      </c>
      <c r="AT237" s="179" t="s">
        <v>72</v>
      </c>
      <c r="AU237" s="179" t="s">
        <v>81</v>
      </c>
      <c r="AY237" s="178" t="s">
        <v>124</v>
      </c>
      <c r="BK237" s="180">
        <f>SUM(BK238:BK247)</f>
        <v>0</v>
      </c>
    </row>
    <row r="238" spans="1:65" s="2" customFormat="1" ht="16.5" customHeight="1">
      <c r="A238" s="34"/>
      <c r="B238" s="35"/>
      <c r="C238" s="183" t="s">
        <v>283</v>
      </c>
      <c r="D238" s="183" t="s">
        <v>127</v>
      </c>
      <c r="E238" s="184" t="s">
        <v>305</v>
      </c>
      <c r="F238" s="185" t="s">
        <v>306</v>
      </c>
      <c r="G238" s="186" t="s">
        <v>143</v>
      </c>
      <c r="H238" s="187">
        <v>50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38</v>
      </c>
      <c r="O238" s="71"/>
      <c r="P238" s="193">
        <f>O238*H238</f>
        <v>0</v>
      </c>
      <c r="Q238" s="193">
        <v>0</v>
      </c>
      <c r="R238" s="193">
        <f>Q238*H238</f>
        <v>0</v>
      </c>
      <c r="S238" s="193">
        <v>3.0000000000000001E-5</v>
      </c>
      <c r="T238" s="194">
        <f>S238*H238</f>
        <v>1.5E-3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230</v>
      </c>
      <c r="AT238" s="195" t="s">
        <v>127</v>
      </c>
      <c r="AU238" s="195" t="s">
        <v>83</v>
      </c>
      <c r="AY238" s="17" t="s">
        <v>124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81</v>
      </c>
      <c r="BK238" s="196">
        <f>ROUND(I238*H238,2)</f>
        <v>0</v>
      </c>
      <c r="BL238" s="17" t="s">
        <v>230</v>
      </c>
      <c r="BM238" s="195" t="s">
        <v>307</v>
      </c>
    </row>
    <row r="239" spans="1:65" s="2" customFormat="1" ht="16.5" customHeight="1">
      <c r="A239" s="34"/>
      <c r="B239" s="35"/>
      <c r="C239" s="230" t="s">
        <v>308</v>
      </c>
      <c r="D239" s="230" t="s">
        <v>254</v>
      </c>
      <c r="E239" s="231" t="s">
        <v>309</v>
      </c>
      <c r="F239" s="232" t="s">
        <v>310</v>
      </c>
      <c r="G239" s="233" t="s">
        <v>143</v>
      </c>
      <c r="H239" s="234">
        <v>52.5</v>
      </c>
      <c r="I239" s="235"/>
      <c r="J239" s="236">
        <f>ROUND(I239*H239,2)</f>
        <v>0</v>
      </c>
      <c r="K239" s="237"/>
      <c r="L239" s="238"/>
      <c r="M239" s="239" t="s">
        <v>1</v>
      </c>
      <c r="N239" s="240" t="s">
        <v>38</v>
      </c>
      <c r="O239" s="71"/>
      <c r="P239" s="193">
        <f>O239*H239</f>
        <v>0</v>
      </c>
      <c r="Q239" s="193">
        <v>1.0000000000000001E-5</v>
      </c>
      <c r="R239" s="193">
        <f>Q239*H239</f>
        <v>5.2500000000000008E-4</v>
      </c>
      <c r="S239" s="193">
        <v>0</v>
      </c>
      <c r="T239" s="19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283</v>
      </c>
      <c r="AT239" s="195" t="s">
        <v>254</v>
      </c>
      <c r="AU239" s="195" t="s">
        <v>83</v>
      </c>
      <c r="AY239" s="17" t="s">
        <v>124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7" t="s">
        <v>81</v>
      </c>
      <c r="BK239" s="196">
        <f>ROUND(I239*H239,2)</f>
        <v>0</v>
      </c>
      <c r="BL239" s="17" t="s">
        <v>230</v>
      </c>
      <c r="BM239" s="195" t="s">
        <v>311</v>
      </c>
    </row>
    <row r="240" spans="1:65" s="14" customFormat="1">
      <c r="B240" s="208"/>
      <c r="C240" s="209"/>
      <c r="D240" s="199" t="s">
        <v>133</v>
      </c>
      <c r="E240" s="209"/>
      <c r="F240" s="211" t="s">
        <v>312</v>
      </c>
      <c r="G240" s="209"/>
      <c r="H240" s="212">
        <v>52.5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133</v>
      </c>
      <c r="AU240" s="218" t="s">
        <v>83</v>
      </c>
      <c r="AV240" s="14" t="s">
        <v>83</v>
      </c>
      <c r="AW240" s="14" t="s">
        <v>4</v>
      </c>
      <c r="AX240" s="14" t="s">
        <v>81</v>
      </c>
      <c r="AY240" s="218" t="s">
        <v>124</v>
      </c>
    </row>
    <row r="241" spans="1:65" s="2" customFormat="1" ht="24.2" customHeight="1">
      <c r="A241" s="34"/>
      <c r="B241" s="35"/>
      <c r="C241" s="183" t="s">
        <v>313</v>
      </c>
      <c r="D241" s="183" t="s">
        <v>127</v>
      </c>
      <c r="E241" s="184" t="s">
        <v>314</v>
      </c>
      <c r="F241" s="185" t="s">
        <v>315</v>
      </c>
      <c r="G241" s="186" t="s">
        <v>143</v>
      </c>
      <c r="H241" s="187">
        <v>40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38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3.0000000000000001E-5</v>
      </c>
      <c r="T241" s="194">
        <f>S241*H241</f>
        <v>1.2000000000000001E-3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230</v>
      </c>
      <c r="AT241" s="195" t="s">
        <v>127</v>
      </c>
      <c r="AU241" s="195" t="s">
        <v>83</v>
      </c>
      <c r="AY241" s="17" t="s">
        <v>124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81</v>
      </c>
      <c r="BK241" s="196">
        <f>ROUND(I241*H241,2)</f>
        <v>0</v>
      </c>
      <c r="BL241" s="17" t="s">
        <v>230</v>
      </c>
      <c r="BM241" s="195" t="s">
        <v>316</v>
      </c>
    </row>
    <row r="242" spans="1:65" s="2" customFormat="1" ht="16.5" customHeight="1">
      <c r="A242" s="34"/>
      <c r="B242" s="35"/>
      <c r="C242" s="230" t="s">
        <v>317</v>
      </c>
      <c r="D242" s="230" t="s">
        <v>254</v>
      </c>
      <c r="E242" s="231" t="s">
        <v>318</v>
      </c>
      <c r="F242" s="232" t="s">
        <v>319</v>
      </c>
      <c r="G242" s="233" t="s">
        <v>143</v>
      </c>
      <c r="H242" s="234">
        <v>42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38</v>
      </c>
      <c r="O242" s="71"/>
      <c r="P242" s="193">
        <f>O242*H242</f>
        <v>0</v>
      </c>
      <c r="Q242" s="193">
        <v>0</v>
      </c>
      <c r="R242" s="193">
        <f>Q242*H242</f>
        <v>0</v>
      </c>
      <c r="S242" s="193">
        <v>0</v>
      </c>
      <c r="T242" s="19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283</v>
      </c>
      <c r="AT242" s="195" t="s">
        <v>254</v>
      </c>
      <c r="AU242" s="195" t="s">
        <v>83</v>
      </c>
      <c r="AY242" s="17" t="s">
        <v>124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7" t="s">
        <v>81</v>
      </c>
      <c r="BK242" s="196">
        <f>ROUND(I242*H242,2)</f>
        <v>0</v>
      </c>
      <c r="BL242" s="17" t="s">
        <v>230</v>
      </c>
      <c r="BM242" s="195" t="s">
        <v>320</v>
      </c>
    </row>
    <row r="243" spans="1:65" s="14" customFormat="1">
      <c r="B243" s="208"/>
      <c r="C243" s="209"/>
      <c r="D243" s="199" t="s">
        <v>133</v>
      </c>
      <c r="E243" s="209"/>
      <c r="F243" s="211" t="s">
        <v>321</v>
      </c>
      <c r="G243" s="209"/>
      <c r="H243" s="212">
        <v>42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133</v>
      </c>
      <c r="AU243" s="218" t="s">
        <v>83</v>
      </c>
      <c r="AV243" s="14" t="s">
        <v>83</v>
      </c>
      <c r="AW243" s="14" t="s">
        <v>4</v>
      </c>
      <c r="AX243" s="14" t="s">
        <v>81</v>
      </c>
      <c r="AY243" s="218" t="s">
        <v>124</v>
      </c>
    </row>
    <row r="244" spans="1:65" s="2" customFormat="1" ht="24.2" customHeight="1">
      <c r="A244" s="34"/>
      <c r="B244" s="35"/>
      <c r="C244" s="183" t="s">
        <v>322</v>
      </c>
      <c r="D244" s="183" t="s">
        <v>127</v>
      </c>
      <c r="E244" s="184" t="s">
        <v>323</v>
      </c>
      <c r="F244" s="185" t="s">
        <v>324</v>
      </c>
      <c r="G244" s="186" t="s">
        <v>143</v>
      </c>
      <c r="H244" s="187">
        <v>20</v>
      </c>
      <c r="I244" s="188"/>
      <c r="J244" s="189">
        <f>ROUND(I244*H244,2)</f>
        <v>0</v>
      </c>
      <c r="K244" s="190"/>
      <c r="L244" s="39"/>
      <c r="M244" s="191" t="s">
        <v>1</v>
      </c>
      <c r="N244" s="192" t="s">
        <v>38</v>
      </c>
      <c r="O244" s="71"/>
      <c r="P244" s="193">
        <f>O244*H244</f>
        <v>0</v>
      </c>
      <c r="Q244" s="193">
        <v>2.0000000000000001E-4</v>
      </c>
      <c r="R244" s="193">
        <f>Q244*H244</f>
        <v>4.0000000000000001E-3</v>
      </c>
      <c r="S244" s="193">
        <v>0</v>
      </c>
      <c r="T244" s="19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230</v>
      </c>
      <c r="AT244" s="195" t="s">
        <v>127</v>
      </c>
      <c r="AU244" s="195" t="s">
        <v>83</v>
      </c>
      <c r="AY244" s="17" t="s">
        <v>124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81</v>
      </c>
      <c r="BK244" s="196">
        <f>ROUND(I244*H244,2)</f>
        <v>0</v>
      </c>
      <c r="BL244" s="17" t="s">
        <v>230</v>
      </c>
      <c r="BM244" s="195" t="s">
        <v>325</v>
      </c>
    </row>
    <row r="245" spans="1:65" s="13" customFormat="1">
      <c r="B245" s="197"/>
      <c r="C245" s="198"/>
      <c r="D245" s="199" t="s">
        <v>133</v>
      </c>
      <c r="E245" s="200" t="s">
        <v>1</v>
      </c>
      <c r="F245" s="201" t="s">
        <v>326</v>
      </c>
      <c r="G245" s="198"/>
      <c r="H245" s="200" t="s">
        <v>1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133</v>
      </c>
      <c r="AU245" s="207" t="s">
        <v>83</v>
      </c>
      <c r="AV245" s="13" t="s">
        <v>81</v>
      </c>
      <c r="AW245" s="13" t="s">
        <v>31</v>
      </c>
      <c r="AX245" s="13" t="s">
        <v>73</v>
      </c>
      <c r="AY245" s="207" t="s">
        <v>124</v>
      </c>
    </row>
    <row r="246" spans="1:65" s="14" customFormat="1">
      <c r="B246" s="208"/>
      <c r="C246" s="209"/>
      <c r="D246" s="199" t="s">
        <v>133</v>
      </c>
      <c r="E246" s="210" t="s">
        <v>1</v>
      </c>
      <c r="F246" s="211" t="s">
        <v>327</v>
      </c>
      <c r="G246" s="209"/>
      <c r="H246" s="212">
        <v>20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133</v>
      </c>
      <c r="AU246" s="218" t="s">
        <v>83</v>
      </c>
      <c r="AV246" s="14" t="s">
        <v>83</v>
      </c>
      <c r="AW246" s="14" t="s">
        <v>31</v>
      </c>
      <c r="AX246" s="14" t="s">
        <v>81</v>
      </c>
      <c r="AY246" s="218" t="s">
        <v>124</v>
      </c>
    </row>
    <row r="247" spans="1:65" s="2" customFormat="1" ht="24.2" customHeight="1">
      <c r="A247" s="34"/>
      <c r="B247" s="35"/>
      <c r="C247" s="183" t="s">
        <v>328</v>
      </c>
      <c r="D247" s="183" t="s">
        <v>127</v>
      </c>
      <c r="E247" s="184" t="s">
        <v>329</v>
      </c>
      <c r="F247" s="185" t="s">
        <v>330</v>
      </c>
      <c r="G247" s="186" t="s">
        <v>143</v>
      </c>
      <c r="H247" s="187">
        <v>20</v>
      </c>
      <c r="I247" s="188"/>
      <c r="J247" s="189">
        <f>ROUND(I247*H247,2)</f>
        <v>0</v>
      </c>
      <c r="K247" s="190"/>
      <c r="L247" s="39"/>
      <c r="M247" s="191" t="s">
        <v>1</v>
      </c>
      <c r="N247" s="192" t="s">
        <v>38</v>
      </c>
      <c r="O247" s="71"/>
      <c r="P247" s="193">
        <f>O247*H247</f>
        <v>0</v>
      </c>
      <c r="Q247" s="193">
        <v>2.9E-4</v>
      </c>
      <c r="R247" s="193">
        <f>Q247*H247</f>
        <v>5.7999999999999996E-3</v>
      </c>
      <c r="S247" s="193">
        <v>0</v>
      </c>
      <c r="T247" s="19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230</v>
      </c>
      <c r="AT247" s="195" t="s">
        <v>127</v>
      </c>
      <c r="AU247" s="195" t="s">
        <v>83</v>
      </c>
      <c r="AY247" s="17" t="s">
        <v>124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7" t="s">
        <v>81</v>
      </c>
      <c r="BK247" s="196">
        <f>ROUND(I247*H247,2)</f>
        <v>0</v>
      </c>
      <c r="BL247" s="17" t="s">
        <v>230</v>
      </c>
      <c r="BM247" s="195" t="s">
        <v>331</v>
      </c>
    </row>
    <row r="248" spans="1:65" s="12" customFormat="1" ht="25.9" customHeight="1">
      <c r="B248" s="167"/>
      <c r="C248" s="168"/>
      <c r="D248" s="169" t="s">
        <v>72</v>
      </c>
      <c r="E248" s="170" t="s">
        <v>332</v>
      </c>
      <c r="F248" s="170" t="s">
        <v>333</v>
      </c>
      <c r="G248" s="168"/>
      <c r="H248" s="168"/>
      <c r="I248" s="171"/>
      <c r="J248" s="172">
        <f>BK248</f>
        <v>0</v>
      </c>
      <c r="K248" s="168"/>
      <c r="L248" s="173"/>
      <c r="M248" s="174"/>
      <c r="N248" s="175"/>
      <c r="O248" s="175"/>
      <c r="P248" s="176">
        <f>P249+P251+P253+P255+P257</f>
        <v>0</v>
      </c>
      <c r="Q248" s="175"/>
      <c r="R248" s="176">
        <f>R249+R251+R253+R255+R257</f>
        <v>0</v>
      </c>
      <c r="S248" s="175"/>
      <c r="T248" s="177">
        <f>T249+T251+T253+T255+T257</f>
        <v>0</v>
      </c>
      <c r="AR248" s="178" t="s">
        <v>158</v>
      </c>
      <c r="AT248" s="179" t="s">
        <v>72</v>
      </c>
      <c r="AU248" s="179" t="s">
        <v>73</v>
      </c>
      <c r="AY248" s="178" t="s">
        <v>124</v>
      </c>
      <c r="BK248" s="180">
        <f>BK249+BK251+BK253+BK255+BK257</f>
        <v>0</v>
      </c>
    </row>
    <row r="249" spans="1:65" s="12" customFormat="1" ht="22.9" customHeight="1">
      <c r="B249" s="167"/>
      <c r="C249" s="168"/>
      <c r="D249" s="169" t="s">
        <v>72</v>
      </c>
      <c r="E249" s="181" t="s">
        <v>334</v>
      </c>
      <c r="F249" s="181" t="s">
        <v>335</v>
      </c>
      <c r="G249" s="168"/>
      <c r="H249" s="168"/>
      <c r="I249" s="171"/>
      <c r="J249" s="182">
        <f>BK249</f>
        <v>0</v>
      </c>
      <c r="K249" s="168"/>
      <c r="L249" s="173"/>
      <c r="M249" s="174"/>
      <c r="N249" s="175"/>
      <c r="O249" s="175"/>
      <c r="P249" s="176">
        <f>P250</f>
        <v>0</v>
      </c>
      <c r="Q249" s="175"/>
      <c r="R249" s="176">
        <f>R250</f>
        <v>0</v>
      </c>
      <c r="S249" s="175"/>
      <c r="T249" s="177">
        <f>T250</f>
        <v>0</v>
      </c>
      <c r="AR249" s="178" t="s">
        <v>158</v>
      </c>
      <c r="AT249" s="179" t="s">
        <v>72</v>
      </c>
      <c r="AU249" s="179" t="s">
        <v>81</v>
      </c>
      <c r="AY249" s="178" t="s">
        <v>124</v>
      </c>
      <c r="BK249" s="180">
        <f>BK250</f>
        <v>0</v>
      </c>
    </row>
    <row r="250" spans="1:65" s="2" customFormat="1" ht="16.5" customHeight="1">
      <c r="A250" s="34"/>
      <c r="B250" s="35"/>
      <c r="C250" s="183" t="s">
        <v>336</v>
      </c>
      <c r="D250" s="183" t="s">
        <v>127</v>
      </c>
      <c r="E250" s="184" t="s">
        <v>337</v>
      </c>
      <c r="F250" s="185" t="s">
        <v>338</v>
      </c>
      <c r="G250" s="186" t="s">
        <v>339</v>
      </c>
      <c r="H250" s="187">
        <v>1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38</v>
      </c>
      <c r="O250" s="71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340</v>
      </c>
      <c r="AT250" s="195" t="s">
        <v>127</v>
      </c>
      <c r="AU250" s="195" t="s">
        <v>83</v>
      </c>
      <c r="AY250" s="17" t="s">
        <v>124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81</v>
      </c>
      <c r="BK250" s="196">
        <f>ROUND(I250*H250,2)</f>
        <v>0</v>
      </c>
      <c r="BL250" s="17" t="s">
        <v>340</v>
      </c>
      <c r="BM250" s="195" t="s">
        <v>341</v>
      </c>
    </row>
    <row r="251" spans="1:65" s="12" customFormat="1" ht="22.9" customHeight="1">
      <c r="B251" s="167"/>
      <c r="C251" s="168"/>
      <c r="D251" s="169" t="s">
        <v>72</v>
      </c>
      <c r="E251" s="181" t="s">
        <v>342</v>
      </c>
      <c r="F251" s="181" t="s">
        <v>343</v>
      </c>
      <c r="G251" s="168"/>
      <c r="H251" s="168"/>
      <c r="I251" s="171"/>
      <c r="J251" s="182">
        <f>BK251</f>
        <v>0</v>
      </c>
      <c r="K251" s="168"/>
      <c r="L251" s="173"/>
      <c r="M251" s="174"/>
      <c r="N251" s="175"/>
      <c r="O251" s="175"/>
      <c r="P251" s="176">
        <f>P252</f>
        <v>0</v>
      </c>
      <c r="Q251" s="175"/>
      <c r="R251" s="176">
        <f>R252</f>
        <v>0</v>
      </c>
      <c r="S251" s="175"/>
      <c r="T251" s="177">
        <f>T252</f>
        <v>0</v>
      </c>
      <c r="AR251" s="178" t="s">
        <v>158</v>
      </c>
      <c r="AT251" s="179" t="s">
        <v>72</v>
      </c>
      <c r="AU251" s="179" t="s">
        <v>81</v>
      </c>
      <c r="AY251" s="178" t="s">
        <v>124</v>
      </c>
      <c r="BK251" s="180">
        <f>BK252</f>
        <v>0</v>
      </c>
    </row>
    <row r="252" spans="1:65" s="2" customFormat="1" ht="16.5" customHeight="1">
      <c r="A252" s="34"/>
      <c r="B252" s="35"/>
      <c r="C252" s="183" t="s">
        <v>344</v>
      </c>
      <c r="D252" s="183" t="s">
        <v>127</v>
      </c>
      <c r="E252" s="184" t="s">
        <v>345</v>
      </c>
      <c r="F252" s="185" t="s">
        <v>343</v>
      </c>
      <c r="G252" s="186" t="s">
        <v>339</v>
      </c>
      <c r="H252" s="187">
        <v>1</v>
      </c>
      <c r="I252" s="188"/>
      <c r="J252" s="189">
        <f>ROUND(I252*H252,2)</f>
        <v>0</v>
      </c>
      <c r="K252" s="190"/>
      <c r="L252" s="39"/>
      <c r="M252" s="191" t="s">
        <v>1</v>
      </c>
      <c r="N252" s="192" t="s">
        <v>38</v>
      </c>
      <c r="O252" s="7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340</v>
      </c>
      <c r="AT252" s="195" t="s">
        <v>127</v>
      </c>
      <c r="AU252" s="195" t="s">
        <v>83</v>
      </c>
      <c r="AY252" s="17" t="s">
        <v>124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7" t="s">
        <v>81</v>
      </c>
      <c r="BK252" s="196">
        <f>ROUND(I252*H252,2)</f>
        <v>0</v>
      </c>
      <c r="BL252" s="17" t="s">
        <v>340</v>
      </c>
      <c r="BM252" s="195" t="s">
        <v>346</v>
      </c>
    </row>
    <row r="253" spans="1:65" s="12" customFormat="1" ht="22.9" customHeight="1">
      <c r="B253" s="167"/>
      <c r="C253" s="168"/>
      <c r="D253" s="169" t="s">
        <v>72</v>
      </c>
      <c r="E253" s="181" t="s">
        <v>347</v>
      </c>
      <c r="F253" s="181" t="s">
        <v>348</v>
      </c>
      <c r="G253" s="168"/>
      <c r="H253" s="168"/>
      <c r="I253" s="171"/>
      <c r="J253" s="182">
        <f>BK253</f>
        <v>0</v>
      </c>
      <c r="K253" s="168"/>
      <c r="L253" s="173"/>
      <c r="M253" s="174"/>
      <c r="N253" s="175"/>
      <c r="O253" s="175"/>
      <c r="P253" s="176">
        <f>P254</f>
        <v>0</v>
      </c>
      <c r="Q253" s="175"/>
      <c r="R253" s="176">
        <f>R254</f>
        <v>0</v>
      </c>
      <c r="S253" s="175"/>
      <c r="T253" s="177">
        <f>T254</f>
        <v>0</v>
      </c>
      <c r="AR253" s="178" t="s">
        <v>158</v>
      </c>
      <c r="AT253" s="179" t="s">
        <v>72</v>
      </c>
      <c r="AU253" s="179" t="s">
        <v>81</v>
      </c>
      <c r="AY253" s="178" t="s">
        <v>124</v>
      </c>
      <c r="BK253" s="180">
        <f>BK254</f>
        <v>0</v>
      </c>
    </row>
    <row r="254" spans="1:65" s="2" customFormat="1" ht="16.5" customHeight="1">
      <c r="A254" s="34"/>
      <c r="B254" s="35"/>
      <c r="C254" s="183" t="s">
        <v>349</v>
      </c>
      <c r="D254" s="183" t="s">
        <v>127</v>
      </c>
      <c r="E254" s="184" t="s">
        <v>350</v>
      </c>
      <c r="F254" s="185" t="s">
        <v>351</v>
      </c>
      <c r="G254" s="186" t="s">
        <v>339</v>
      </c>
      <c r="H254" s="187">
        <v>1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38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340</v>
      </c>
      <c r="AT254" s="195" t="s">
        <v>127</v>
      </c>
      <c r="AU254" s="195" t="s">
        <v>83</v>
      </c>
      <c r="AY254" s="17" t="s">
        <v>124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81</v>
      </c>
      <c r="BK254" s="196">
        <f>ROUND(I254*H254,2)</f>
        <v>0</v>
      </c>
      <c r="BL254" s="17" t="s">
        <v>340</v>
      </c>
      <c r="BM254" s="195" t="s">
        <v>352</v>
      </c>
    </row>
    <row r="255" spans="1:65" s="12" customFormat="1" ht="22.9" customHeight="1">
      <c r="B255" s="167"/>
      <c r="C255" s="168"/>
      <c r="D255" s="169" t="s">
        <v>72</v>
      </c>
      <c r="E255" s="181" t="s">
        <v>353</v>
      </c>
      <c r="F255" s="181" t="s">
        <v>354</v>
      </c>
      <c r="G255" s="168"/>
      <c r="H255" s="168"/>
      <c r="I255" s="171"/>
      <c r="J255" s="182">
        <f>BK255</f>
        <v>0</v>
      </c>
      <c r="K255" s="168"/>
      <c r="L255" s="173"/>
      <c r="M255" s="174"/>
      <c r="N255" s="175"/>
      <c r="O255" s="175"/>
      <c r="P255" s="176">
        <f>P256</f>
        <v>0</v>
      </c>
      <c r="Q255" s="175"/>
      <c r="R255" s="176">
        <f>R256</f>
        <v>0</v>
      </c>
      <c r="S255" s="175"/>
      <c r="T255" s="177">
        <f>T256</f>
        <v>0</v>
      </c>
      <c r="AR255" s="178" t="s">
        <v>158</v>
      </c>
      <c r="AT255" s="179" t="s">
        <v>72</v>
      </c>
      <c r="AU255" s="179" t="s">
        <v>81</v>
      </c>
      <c r="AY255" s="178" t="s">
        <v>124</v>
      </c>
      <c r="BK255" s="180">
        <f>BK256</f>
        <v>0</v>
      </c>
    </row>
    <row r="256" spans="1:65" s="2" customFormat="1" ht="21.75" customHeight="1">
      <c r="A256" s="34"/>
      <c r="B256" s="35"/>
      <c r="C256" s="183" t="s">
        <v>355</v>
      </c>
      <c r="D256" s="183" t="s">
        <v>127</v>
      </c>
      <c r="E256" s="184" t="s">
        <v>356</v>
      </c>
      <c r="F256" s="185" t="s">
        <v>357</v>
      </c>
      <c r="G256" s="186" t="s">
        <v>339</v>
      </c>
      <c r="H256" s="187">
        <v>1</v>
      </c>
      <c r="I256" s="188"/>
      <c r="J256" s="189">
        <f>ROUND(I256*H256,2)</f>
        <v>0</v>
      </c>
      <c r="K256" s="190"/>
      <c r="L256" s="39"/>
      <c r="M256" s="191" t="s">
        <v>1</v>
      </c>
      <c r="N256" s="192" t="s">
        <v>38</v>
      </c>
      <c r="O256" s="71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340</v>
      </c>
      <c r="AT256" s="195" t="s">
        <v>127</v>
      </c>
      <c r="AU256" s="195" t="s">
        <v>83</v>
      </c>
      <c r="AY256" s="17" t="s">
        <v>124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7" t="s">
        <v>81</v>
      </c>
      <c r="BK256" s="196">
        <f>ROUND(I256*H256,2)</f>
        <v>0</v>
      </c>
      <c r="BL256" s="17" t="s">
        <v>340</v>
      </c>
      <c r="BM256" s="195" t="s">
        <v>358</v>
      </c>
    </row>
    <row r="257" spans="1:65" s="12" customFormat="1" ht="22.9" customHeight="1">
      <c r="B257" s="167"/>
      <c r="C257" s="168"/>
      <c r="D257" s="169" t="s">
        <v>72</v>
      </c>
      <c r="E257" s="181" t="s">
        <v>359</v>
      </c>
      <c r="F257" s="181" t="s">
        <v>360</v>
      </c>
      <c r="G257" s="168"/>
      <c r="H257" s="168"/>
      <c r="I257" s="171"/>
      <c r="J257" s="182">
        <f>BK257</f>
        <v>0</v>
      </c>
      <c r="K257" s="168"/>
      <c r="L257" s="173"/>
      <c r="M257" s="174"/>
      <c r="N257" s="175"/>
      <c r="O257" s="175"/>
      <c r="P257" s="176">
        <f>SUM(P258:P261)</f>
        <v>0</v>
      </c>
      <c r="Q257" s="175"/>
      <c r="R257" s="176">
        <f>SUM(R258:R261)</f>
        <v>0</v>
      </c>
      <c r="S257" s="175"/>
      <c r="T257" s="177">
        <f>SUM(T258:T261)</f>
        <v>0</v>
      </c>
      <c r="AR257" s="178" t="s">
        <v>158</v>
      </c>
      <c r="AT257" s="179" t="s">
        <v>72</v>
      </c>
      <c r="AU257" s="179" t="s">
        <v>81</v>
      </c>
      <c r="AY257" s="178" t="s">
        <v>124</v>
      </c>
      <c r="BK257" s="180">
        <f>SUM(BK258:BK261)</f>
        <v>0</v>
      </c>
    </row>
    <row r="258" spans="1:65" s="2" customFormat="1" ht="16.5" customHeight="1">
      <c r="A258" s="34"/>
      <c r="B258" s="35"/>
      <c r="C258" s="183" t="s">
        <v>361</v>
      </c>
      <c r="D258" s="183" t="s">
        <v>127</v>
      </c>
      <c r="E258" s="184" t="s">
        <v>362</v>
      </c>
      <c r="F258" s="185" t="s">
        <v>363</v>
      </c>
      <c r="G258" s="186" t="s">
        <v>339</v>
      </c>
      <c r="H258" s="187">
        <v>1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38</v>
      </c>
      <c r="O258" s="71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340</v>
      </c>
      <c r="AT258" s="195" t="s">
        <v>127</v>
      </c>
      <c r="AU258" s="195" t="s">
        <v>83</v>
      </c>
      <c r="AY258" s="17" t="s">
        <v>124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81</v>
      </c>
      <c r="BK258" s="196">
        <f>ROUND(I258*H258,2)</f>
        <v>0</v>
      </c>
      <c r="BL258" s="17" t="s">
        <v>340</v>
      </c>
      <c r="BM258" s="195" t="s">
        <v>364</v>
      </c>
    </row>
    <row r="259" spans="1:65" s="13" customFormat="1">
      <c r="B259" s="197"/>
      <c r="C259" s="198"/>
      <c r="D259" s="199" t="s">
        <v>133</v>
      </c>
      <c r="E259" s="200" t="s">
        <v>1</v>
      </c>
      <c r="F259" s="201" t="s">
        <v>365</v>
      </c>
      <c r="G259" s="198"/>
      <c r="H259" s="200" t="s">
        <v>1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133</v>
      </c>
      <c r="AU259" s="207" t="s">
        <v>83</v>
      </c>
      <c r="AV259" s="13" t="s">
        <v>81</v>
      </c>
      <c r="AW259" s="13" t="s">
        <v>31</v>
      </c>
      <c r="AX259" s="13" t="s">
        <v>73</v>
      </c>
      <c r="AY259" s="207" t="s">
        <v>124</v>
      </c>
    </row>
    <row r="260" spans="1:65" s="13" customFormat="1">
      <c r="B260" s="197"/>
      <c r="C260" s="198"/>
      <c r="D260" s="199" t="s">
        <v>133</v>
      </c>
      <c r="E260" s="200" t="s">
        <v>1</v>
      </c>
      <c r="F260" s="201" t="s">
        <v>366</v>
      </c>
      <c r="G260" s="198"/>
      <c r="H260" s="200" t="s">
        <v>1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133</v>
      </c>
      <c r="AU260" s="207" t="s">
        <v>83</v>
      </c>
      <c r="AV260" s="13" t="s">
        <v>81</v>
      </c>
      <c r="AW260" s="13" t="s">
        <v>31</v>
      </c>
      <c r="AX260" s="13" t="s">
        <v>73</v>
      </c>
      <c r="AY260" s="207" t="s">
        <v>124</v>
      </c>
    </row>
    <row r="261" spans="1:65" s="14" customFormat="1">
      <c r="B261" s="208"/>
      <c r="C261" s="209"/>
      <c r="D261" s="199" t="s">
        <v>133</v>
      </c>
      <c r="E261" s="210" t="s">
        <v>1</v>
      </c>
      <c r="F261" s="211" t="s">
        <v>81</v>
      </c>
      <c r="G261" s="209"/>
      <c r="H261" s="212">
        <v>1</v>
      </c>
      <c r="I261" s="213"/>
      <c r="J261" s="209"/>
      <c r="K261" s="209"/>
      <c r="L261" s="214"/>
      <c r="M261" s="241"/>
      <c r="N261" s="242"/>
      <c r="O261" s="242"/>
      <c r="P261" s="242"/>
      <c r="Q261" s="242"/>
      <c r="R261" s="242"/>
      <c r="S261" s="242"/>
      <c r="T261" s="243"/>
      <c r="AT261" s="218" t="s">
        <v>133</v>
      </c>
      <c r="AU261" s="218" t="s">
        <v>83</v>
      </c>
      <c r="AV261" s="14" t="s">
        <v>83</v>
      </c>
      <c r="AW261" s="14" t="s">
        <v>31</v>
      </c>
      <c r="AX261" s="14" t="s">
        <v>81</v>
      </c>
      <c r="AY261" s="218" t="s">
        <v>124</v>
      </c>
    </row>
    <row r="262" spans="1:65" s="2" customFormat="1" ht="6.95" customHeight="1">
      <c r="A262" s="34"/>
      <c r="B262" s="54"/>
      <c r="C262" s="55"/>
      <c r="D262" s="55"/>
      <c r="E262" s="55"/>
      <c r="F262" s="55"/>
      <c r="G262" s="55"/>
      <c r="H262" s="55"/>
      <c r="I262" s="55"/>
      <c r="J262" s="55"/>
      <c r="K262" s="55"/>
      <c r="L262" s="39"/>
      <c r="M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</row>
  </sheetData>
  <sheetProtection algorithmName="SHA-512" hashValue="/VNKocOc7J3fDV9koFJersKQL0AGkGbUktxo/Cj/TC28Dpv3GpMINiJat9L2fGHzgJiKzPnwUNbmLUJT7xGqSA==" saltValue="kyIOeXl5+dFm0OybD7HBbw==" spinCount="100000" sheet="1" objects="1" scenarios="1" formatColumns="0" formatRows="0" autoFilter="0"/>
  <autoFilter ref="C132:K261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Výměna špaletových oken</vt:lpstr>
      <vt:lpstr>'01 - Výměna špaletových oken'!Názvy_tisku</vt:lpstr>
      <vt:lpstr>'Rekapitulace stavby'!Názvy_tisku</vt:lpstr>
      <vt:lpstr>'01 - Výměna špaletových oken'!Oblast_tisku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2024-03-19T06:31:11Z</dcterms:created>
  <dcterms:modified xsi:type="dcterms:W3CDTF">2024-06-21T09:13:44Z</dcterms:modified>
</cp:coreProperties>
</file>