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430" firstSheet="1" activeTab="1"/>
  </bookViews>
  <sheets>
    <sheet name="Rekapitulace stavby" sheetId="1" state="veryHidden" r:id="rId1"/>
    <sheet name="02 - Výměna podlahoviny v..." sheetId="2" r:id="rId2"/>
  </sheets>
  <definedNames>
    <definedName name="_xlnm._FilterDatabase" localSheetId="1" hidden="1">'02 - Výměna podlahoviny v...'!$C$129:$K$218</definedName>
    <definedName name="_xlnm.Print_Area" localSheetId="1">'02 - Výměna podlahoviny v...'!$C$4:$J$76,'02 - Výměna podlahoviny v...'!$C$82:$J$111,'02 - Výměna podlahoviny v...'!$C$117:$J$218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'02 - Výměna podlahoviny v...'!$129:$129</definedName>
  </definedNames>
  <calcPr calcId="162913"/>
</workbook>
</file>

<file path=xl/sharedStrings.xml><?xml version="1.0" encoding="utf-8"?>
<sst xmlns="http://schemas.openxmlformats.org/spreadsheetml/2006/main" count="1226" uniqueCount="339">
  <si>
    <t>Export Komplet</t>
  </si>
  <si>
    <t/>
  </si>
  <si>
    <t>2.0</t>
  </si>
  <si>
    <t>ZAMOK</t>
  </si>
  <si>
    <t>False</t>
  </si>
  <si>
    <t>{19c6e95a-8864-47da-b81c-a7d4b255c69d}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</si>
  <si>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</si>
  <si>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</si>
  <si>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</si>
  <si>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</si>
  <si>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</si>
  <si>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</si>
  <si>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</si>
  <si>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</si>
  <si>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2024-06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</si>
  <si>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</si>
  <si>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</si>
  <si>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Bělohorská ulice</t>
  </si>
  <si>
    <t>KSO:</t>
  </si>
  <si>
    <t>CC-CZ:</t>
  </si>
  <si>
    <t>Místo:</t>
  </si>
  <si>
    <t xml:space="preserve"> </t>
  </si>
  <si>
    <t>Datum:</t>
  </si>
  <si>
    <t>16. 1. 2024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</si>
  <si>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</si>
  <si>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</si>
  <si>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</si>
  <si>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</si>
  <si>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</si>
  <si>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</si>
  <si>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</si>
  <si>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</si>
  <si>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</si>
  <si>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</si>
  <si>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</si>
  <si>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</si>
  <si>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</si>
  <si>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</si>
  <si>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</si>
  <si>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</si>
  <si>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</si>
  <si>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</si>
  <si>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</si>
  <si>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</si>
  <si>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</si>
  <si>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</si>
  <si>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</si>
  <si>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</si>
  <si>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</si>
  <si>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</si>
  <si>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</si>
  <si>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</si>
  <si>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</si>
  <si>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</si>
  <si>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</si>
  <si>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</si>
  <si>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</si>
  <si>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</si>
  <si>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</si>
  <si>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</si>
  <si>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</si>
  <si>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</si>
  <si>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</si>
  <si>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</si>
  <si>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</si>
  <si>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</si>
  <si>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</si>
  <si>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</si>
  <si>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</si>
  <si>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</si>
  <si>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</si>
  <si>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</si>
  <si>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</si>
  <si>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</si>
  <si>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</si>
  <si>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</si>
  <si>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</si>
  <si>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</si>
  <si>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</t>
  </si>
  <si>
    <t>Výměna podlahoviny v učebně č. 9 Bělohorská 226/103</t>
  </si>
  <si>
    <t>STA</t>
  </si>
  <si>
    <t>1</t>
  </si>
  <si>
    <t>{9a8482bf-5dc7-4d7b-9fa3-f8d53a8e7e04}</t>
  </si>
  <si>
    <t>2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</si>
  <si>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</si>
  <si>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</si>
  <si>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</si>
  <si>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</si>
  <si>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</si>
  <si>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</si>
  <si>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</si>
  <si>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</si>
  <si>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</si>
  <si>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</si>
  <si>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</si>
  <si>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</si>
  <si>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</si>
  <si>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</si>
  <si>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775 - Podlahy skládané</t>
  </si>
  <si>
    <t xml:space="preserve">    776 - Podlahy povlakové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</si>
  <si>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</si>
  <si>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</si>
  <si>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</si>
  <si>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</si>
  <si>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</si>
  <si>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</si>
  <si>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</si>
  <si>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</si>
  <si>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</si>
  <si>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</si>
  <si>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</si>
  <si>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</si>
  <si>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</si>
  <si>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</si>
  <si>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</si>
  <si>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</si>
  <si>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</si>
  <si>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</si>
  <si>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</si>
  <si>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</si>
  <si>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</si>
  <si>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</si>
  <si>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</si>
  <si>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</si>
  <si>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612315121</t>
  </si>
  <si>
    <t>Vápenná štuková omítka rýh ve stěnách š do 150 mm</t>
  </si>
  <si>
    <t>m2</t>
  </si>
  <si>
    <t>4</t>
  </si>
  <si>
    <t>-1799229678</t>
  </si>
  <si>
    <t>VV</t>
  </si>
  <si>
    <t>oprava omítky kolem soklu u podlahy</t>
  </si>
  <si>
    <t>(6,9*2+10,0*2+0,4*2)*0,150</t>
  </si>
  <si>
    <t>632481213</t>
  </si>
  <si>
    <t>Separační vrstva z PE fólie</t>
  </si>
  <si>
    <t>566665618</t>
  </si>
  <si>
    <t>3</t>
  </si>
  <si>
    <t>635211121</t>
  </si>
  <si>
    <t>Násyp pod podlahy z keramzitu</t>
  </si>
  <si>
    <t>m3</t>
  </si>
  <si>
    <t>185385053</t>
  </si>
  <si>
    <t>Doplnění násypu tl. 10 cm z 50% plochy</t>
  </si>
  <si>
    <t>(69,72/2)*0,100</t>
  </si>
  <si>
    <t>9</t>
  </si>
  <si>
    <t>Ostatní konstrukce a práce, bourání</t>
  </si>
  <si>
    <t>952902021</t>
  </si>
  <si>
    <t>Čištění budov zametení hladkých podlah</t>
  </si>
  <si>
    <t>-1310867971</t>
  </si>
  <si>
    <t>Denní úklid společných prostor</t>
  </si>
  <si>
    <t>100*5</t>
  </si>
  <si>
    <t>5</t>
  </si>
  <si>
    <t>965082923</t>
  </si>
  <si>
    <t>Odstranění násypů pod podlahami tl do 100 mm pl přes 2 m2</t>
  </si>
  <si>
    <t>302108365</t>
  </si>
  <si>
    <t>násyp tl. 10 cm z 50% plochy</t>
  </si>
  <si>
    <t>997</t>
  </si>
  <si>
    <t>Přesun sutě</t>
  </si>
  <si>
    <t>997013211</t>
  </si>
  <si>
    <t>Vnitrostaveništní doprava suti a vybouraných hmot pro budovy v do 6 m ručně</t>
  </si>
  <si>
    <t>t</t>
  </si>
  <si>
    <t>2065287963</t>
  </si>
  <si>
    <t>7</t>
  </si>
  <si>
    <t>997013219</t>
  </si>
  <si>
    <t>Příplatek k vnitrostaveništní dopravě suti a vybouraných hmot za zvětšenou dopravu suti ZKD 10 m</t>
  </si>
  <si>
    <t>199561670</t>
  </si>
  <si>
    <t>4,025*2 'Přepočtené koeficientem množství</t>
  </si>
  <si>
    <t>8</t>
  </si>
  <si>
    <t>997013501</t>
  </si>
  <si>
    <t>Odvoz suti a vybouraných hmot na skládku nebo meziskládku do 1 km se složením</t>
  </si>
  <si>
    <t>-1700367749</t>
  </si>
  <si>
    <t>997013509</t>
  </si>
  <si>
    <t>Příplatek k odvozu suti a vybouraných hmot na skládku ZKD 1 km přes 1 km</t>
  </si>
  <si>
    <t>1442201014</t>
  </si>
  <si>
    <t>10</t>
  </si>
  <si>
    <t>997013631</t>
  </si>
  <si>
    <t>Poplatek za uložení na skládce (skládkovné) stavebního odpadu směsného kód odpadu 17 09 04</t>
  </si>
  <si>
    <t>-183837007</t>
  </si>
  <si>
    <t>998</t>
  </si>
  <si>
    <t>Přesun hmot</t>
  </si>
  <si>
    <t>11</t>
  </si>
  <si>
    <t>998018002</t>
  </si>
  <si>
    <t>Přesun hmot pro budovy ruční pro budovy v přes 6 do 12 m</t>
  </si>
  <si>
    <t>-980212234</t>
  </si>
  <si>
    <t>998018011</t>
  </si>
  <si>
    <t>Příplatek k ručnímu přesunu hmot pro budovy za zvětšený přesun ZKD 100 m</t>
  </si>
  <si>
    <t>-1203832317</t>
  </si>
  <si>
    <t>PSV</t>
  </si>
  <si>
    <t>Práce a dodávky PSV</t>
  </si>
  <si>
    <t>762</t>
  </si>
  <si>
    <t>Konstrukce tesařské</t>
  </si>
  <si>
    <t>13</t>
  </si>
  <si>
    <t>762510855</t>
  </si>
  <si>
    <t>Demontáž kce podkladové z desek cementotřískových tl do 20 mm na pero a drážku šroubovaných</t>
  </si>
  <si>
    <t>16</t>
  </si>
  <si>
    <t>1544387399</t>
  </si>
  <si>
    <t>třída č. 9</t>
  </si>
  <si>
    <t>6,9*10,0</t>
  </si>
  <si>
    <t>1,8*0,40</t>
  </si>
  <si>
    <t>Součet</t>
  </si>
  <si>
    <t>14</t>
  </si>
  <si>
    <t>762511296</t>
  </si>
  <si>
    <t>Podlahové kce podkladové dvouvrstvé z desek OSB tl 2x18 mm broušených na pero a drážku šroubovaných</t>
  </si>
  <si>
    <t>1147307793</t>
  </si>
  <si>
    <t>15</t>
  </si>
  <si>
    <t>998762102</t>
  </si>
  <si>
    <t>Přesun hmot tonážní pro kce tesařské v objektech v přes 6 do 12 m</t>
  </si>
  <si>
    <t>-203309398</t>
  </si>
  <si>
    <t>998762194</t>
  </si>
  <si>
    <t>Příplatek k přesunu hmot tonážní 762 za zvětšený přesun do 1000 m</t>
  </si>
  <si>
    <t>-926836343</t>
  </si>
  <si>
    <t>775</t>
  </si>
  <si>
    <t>Podlahy skládané</t>
  </si>
  <si>
    <t>17</t>
  </si>
  <si>
    <t>775411810</t>
  </si>
  <si>
    <t>Demontáž soklíků nebo lišt dřevěných přibíjených do suti</t>
  </si>
  <si>
    <t>m</t>
  </si>
  <si>
    <t>-1131348851</t>
  </si>
  <si>
    <t>6,9*2+10,0*2+0,4*2-1,50</t>
  </si>
  <si>
    <t>776</t>
  </si>
  <si>
    <t>Podlahy povlakové</t>
  </si>
  <si>
    <t>18</t>
  </si>
  <si>
    <t>776111116</t>
  </si>
  <si>
    <t>Odstranění zbytků lepidla z podkladu povlakových podlah broušením</t>
  </si>
  <si>
    <t>1735569723</t>
  </si>
  <si>
    <t>1,80*0,400</t>
  </si>
  <si>
    <t>19</t>
  </si>
  <si>
    <t>776111311</t>
  </si>
  <si>
    <t>Vysátí podkladu povlakových podlah</t>
  </si>
  <si>
    <t>2032710617</t>
  </si>
  <si>
    <t>20</t>
  </si>
  <si>
    <t>776121112</t>
  </si>
  <si>
    <t>Vodou ředitelná penetrace savého podkladu povlakových podlah</t>
  </si>
  <si>
    <t>-680601107</t>
  </si>
  <si>
    <t>776141121</t>
  </si>
  <si>
    <t>Stěrka podlahová nivelační pro vyrovnání podkladu povlakových podlah pevnosti 30 MPa tl do 3 mm</t>
  </si>
  <si>
    <t>-1453170404</t>
  </si>
  <si>
    <t>22</t>
  </si>
  <si>
    <t>776201811</t>
  </si>
  <si>
    <t>Demontáž lepených povlakových podlah bez podložky ručně</t>
  </si>
  <si>
    <t>2061685434</t>
  </si>
  <si>
    <t>23</t>
  </si>
  <si>
    <t>776223111</t>
  </si>
  <si>
    <t>Spoj povlakových podlahovin z PVC svařováním za tepla</t>
  </si>
  <si>
    <t>1317522583</t>
  </si>
  <si>
    <t>24</t>
  </si>
  <si>
    <t>776231111</t>
  </si>
  <si>
    <t>Lepení lamel a čtverců z vinylu standardním lepidlem</t>
  </si>
  <si>
    <t>-1630808171</t>
  </si>
  <si>
    <t>25</t>
  </si>
  <si>
    <t>M</t>
  </si>
  <si>
    <t>28411051</t>
  </si>
  <si>
    <t>dílce vinylové tl 2,5mm, nášlapná vrstva 0,55mm, úprava PUR, třída zátěže 23/33/42, otlak 0,05mm, R10, třída otěru T, hořlavost Bfl S1, bez ftalátů</t>
  </si>
  <si>
    <t>32</t>
  </si>
  <si>
    <t>759101024</t>
  </si>
  <si>
    <t>69,72*1,1 'Přepočtené koeficientem množství</t>
  </si>
  <si>
    <t>26</t>
  </si>
  <si>
    <t>776411111</t>
  </si>
  <si>
    <t>Montáž obvodových soklíků výšky do 80 mm</t>
  </si>
  <si>
    <t>-1506077839</t>
  </si>
  <si>
    <t>27</t>
  </si>
  <si>
    <t>28411003</t>
  </si>
  <si>
    <t>lišta soklová PVC 30x30mm</t>
  </si>
  <si>
    <t>-1644635434</t>
  </si>
  <si>
    <t>33,1*1,02 'Přepočtené koeficientem množství</t>
  </si>
  <si>
    <t>28</t>
  </si>
  <si>
    <t>776991111</t>
  </si>
  <si>
    <t>Spárování silikonem</t>
  </si>
  <si>
    <t>-1798978329</t>
  </si>
  <si>
    <t>29</t>
  </si>
  <si>
    <t>998776122</t>
  </si>
  <si>
    <t>Přesun hmot tonážní pro podlahy povlakové ruční v objektech v přes 6 do 12 m</t>
  </si>
  <si>
    <t>-762270533</t>
  </si>
  <si>
    <t>30</t>
  </si>
  <si>
    <t>998776192</t>
  </si>
  <si>
    <t>Příplatek k přesunu hmot tonážnímu pro podlahy povlakové za zvětšený přesun do 100 m</t>
  </si>
  <si>
    <t>-804946998</t>
  </si>
  <si>
    <t>784</t>
  </si>
  <si>
    <t>Dokončovací práce - malby a tapety</t>
  </si>
  <si>
    <t>31</t>
  </si>
  <si>
    <t>784111001</t>
  </si>
  <si>
    <t>Oprášení (ometení ) podkladu v místnostech v do 3,80 m</t>
  </si>
  <si>
    <t>1714851807</t>
  </si>
  <si>
    <t>784161001</t>
  </si>
  <si>
    <t>Tmelení spar a rohů šířky do 3 mm akrylátovým tmelem v místnostech v do 3,80 m</t>
  </si>
  <si>
    <t>785534748</t>
  </si>
  <si>
    <t>33</t>
  </si>
  <si>
    <t>784171101</t>
  </si>
  <si>
    <t>Zakrytí vnitřních podlah včetně pozdějšího odkrytí</t>
  </si>
  <si>
    <t>-1211926126</t>
  </si>
  <si>
    <t>podlaha</t>
  </si>
  <si>
    <t>69,72</t>
  </si>
  <si>
    <t>34</t>
  </si>
  <si>
    <t>58124844</t>
  </si>
  <si>
    <t>fólie pro malířské potřeby zakrývací tl 25µ 4x5m</t>
  </si>
  <si>
    <t>-644789926</t>
  </si>
  <si>
    <t>69,72*1,2 'Přepočtené koeficientem množství</t>
  </si>
  <si>
    <t>35</t>
  </si>
  <si>
    <t>784171121</t>
  </si>
  <si>
    <t>Zakrytí vnitřních ploch konstrukcí nebo prvků v místnostech v do 3,80 m</t>
  </si>
  <si>
    <t>-346906080</t>
  </si>
  <si>
    <t>36</t>
  </si>
  <si>
    <t>58124842</t>
  </si>
  <si>
    <t>fólie pro malířské potřeby zakrývací tl 7µ 4x5m</t>
  </si>
  <si>
    <t>-175165970</t>
  </si>
  <si>
    <t>10*1,2 'Přepočtené koeficientem množství</t>
  </si>
  <si>
    <t>37</t>
  </si>
  <si>
    <t>784181121.1</t>
  </si>
  <si>
    <t>Hloubková jednonásobná bezbarvá penetrace podkladu v místnostech v do 3,80 m</t>
  </si>
  <si>
    <t>1596635380</t>
  </si>
  <si>
    <t>38</t>
  </si>
  <si>
    <t>784211101.1</t>
  </si>
  <si>
    <t>Dvojnásobné bílé malby ze směsí za mokra výborně oděruvzdorných v místnostech v do 3,80 m</t>
  </si>
  <si>
    <t>30407517</t>
  </si>
  <si>
    <t>STĚNY třídy č. 9</t>
  </si>
  <si>
    <t>(6,9*2+10,0*2)*4,0-(1,80*2,5)-(1,5*2,0*4)</t>
  </si>
  <si>
    <t>STROP</t>
  </si>
  <si>
    <t>6,9*10,0+1,80*0,4</t>
  </si>
  <si>
    <t>VRN</t>
  </si>
  <si>
    <t>Vedlejší rozpočtové náklady</t>
  </si>
  <si>
    <t>VRN3</t>
  </si>
  <si>
    <t>Zařízení staveniště</t>
  </si>
  <si>
    <t>39</t>
  </si>
  <si>
    <t>030001000</t>
  </si>
  <si>
    <t>den</t>
  </si>
  <si>
    <t>1024</t>
  </si>
  <si>
    <t>607730805</t>
  </si>
  <si>
    <t>VRN7</t>
  </si>
  <si>
    <t>Provozní vlivy</t>
  </si>
  <si>
    <t>40</t>
  </si>
  <si>
    <t>070001000</t>
  </si>
  <si>
    <t>59588507</t>
  </si>
  <si>
    <t>VRN9</t>
  </si>
  <si>
    <t>Ostatní náklady</t>
  </si>
  <si>
    <t>41</t>
  </si>
  <si>
    <t>094103000</t>
  </si>
  <si>
    <t>Náklady na plánované vyklizení objektu</t>
  </si>
  <si>
    <t>kompl.</t>
  </si>
  <si>
    <t>975876550</t>
  </si>
  <si>
    <t>Vystěhování a zpětné nastěhování nábytku a drobných předmětů.</t>
  </si>
  <si>
    <t>02 - Výměna podlahoviny v učebně č. 9 Bělohorská 226/103, revize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</si>
</sst>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47" t="s">
        <v>14</v>
      </c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2"/>
      <c r="AL5" s="22"/>
      <c r="AM5" s="22"/>
      <c r="AN5" s="22"/>
      <c r="AO5" s="22"/>
      <c r="AP5" s="22"/>
      <c r="AQ5" s="22"/>
      <c r="AR5" s="20"/>
      <c r="BE5" s="244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49" t="s">
        <v>17</v>
      </c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2"/>
      <c r="AL6" s="22"/>
      <c r="AM6" s="22"/>
      <c r="AN6" s="22"/>
      <c r="AO6" s="22"/>
      <c r="AP6" s="22"/>
      <c r="AQ6" s="22"/>
      <c r="AR6" s="20"/>
      <c r="BE6" s="245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45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45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45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45"/>
      <c r="BS10" s="17" t="s">
        <v>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45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45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45"/>
      <c r="BS13" s="17" t="s">
        <v>6</v>
      </c>
    </row>
    <row r="14" spans="2:71" ht="12.75">
      <c r="B14" s="21"/>
      <c r="C14" s="22"/>
      <c r="D14" s="22"/>
      <c r="E14" s="250" t="s">
        <v>28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45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45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45"/>
      <c r="BS16" s="17" t="s">
        <v>4</v>
      </c>
    </row>
    <row r="17" spans="2:71" s="1" customFormat="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45"/>
      <c r="BS17" s="17" t="s">
        <v>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45"/>
      <c r="BS18" s="17" t="s">
        <v>6</v>
      </c>
    </row>
    <row r="19" spans="2:71" s="1" customFormat="1" ht="12" customHeight="1">
      <c r="B19" s="21"/>
      <c r="C19" s="22"/>
      <c r="D19" s="29" t="s">
        <v>30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45"/>
      <c r="BS19" s="17" t="s">
        <v>6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45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45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45"/>
    </row>
    <row r="23" spans="2:57" s="1" customFormat="1" ht="16.5" customHeight="1">
      <c r="B23" s="21"/>
      <c r="C23" s="22"/>
      <c r="D23" s="22"/>
      <c r="E23" s="252" t="s">
        <v>1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2"/>
      <c r="AP23" s="22"/>
      <c r="AQ23" s="22"/>
      <c r="AR23" s="20"/>
      <c r="BE23" s="245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45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45"/>
    </row>
    <row r="26" spans="1:57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53">
        <f>ROUND(AG94,2)</f>
        <v>0</v>
      </c>
      <c r="AL26" s="254"/>
      <c r="AM26" s="254"/>
      <c r="AN26" s="254"/>
      <c r="AO26" s="254"/>
      <c r="AP26" s="36"/>
      <c r="AQ26" s="36"/>
      <c r="AR26" s="39"/>
      <c r="BE26" s="245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45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55" t="s">
        <v>34</v>
      </c>
      <c r="M28" s="255"/>
      <c r="N28" s="255"/>
      <c r="O28" s="255"/>
      <c r="P28" s="255"/>
      <c r="Q28" s="36"/>
      <c r="R28" s="36"/>
      <c r="S28" s="36"/>
      <c r="T28" s="36"/>
      <c r="U28" s="36"/>
      <c r="V28" s="36"/>
      <c r="W28" s="255" t="s">
        <v>35</v>
      </c>
      <c r="X28" s="255"/>
      <c r="Y28" s="255"/>
      <c r="Z28" s="255"/>
      <c r="AA28" s="255"/>
      <c r="AB28" s="255"/>
      <c r="AC28" s="255"/>
      <c r="AD28" s="255"/>
      <c r="AE28" s="255"/>
      <c r="AF28" s="36"/>
      <c r="AG28" s="36"/>
      <c r="AH28" s="36"/>
      <c r="AI28" s="36"/>
      <c r="AJ28" s="36"/>
      <c r="AK28" s="255" t="s">
        <v>36</v>
      </c>
      <c r="AL28" s="255"/>
      <c r="AM28" s="255"/>
      <c r="AN28" s="255"/>
      <c r="AO28" s="255"/>
      <c r="AP28" s="36"/>
      <c r="AQ28" s="36"/>
      <c r="AR28" s="39"/>
      <c r="BE28" s="245"/>
    </row>
    <row r="29" spans="2:57" s="3" customFormat="1" ht="14.45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258">
        <v>0.21</v>
      </c>
      <c r="M29" s="257"/>
      <c r="N29" s="257"/>
      <c r="O29" s="257"/>
      <c r="P29" s="257"/>
      <c r="Q29" s="41"/>
      <c r="R29" s="41"/>
      <c r="S29" s="41"/>
      <c r="T29" s="41"/>
      <c r="U29" s="41"/>
      <c r="V29" s="41"/>
      <c r="W29" s="256">
        <f>ROUND(AZ94,2)</f>
        <v>0</v>
      </c>
      <c r="X29" s="257"/>
      <c r="Y29" s="257"/>
      <c r="Z29" s="257"/>
      <c r="AA29" s="257"/>
      <c r="AB29" s="257"/>
      <c r="AC29" s="257"/>
      <c r="AD29" s="257"/>
      <c r="AE29" s="257"/>
      <c r="AF29" s="41"/>
      <c r="AG29" s="41"/>
      <c r="AH29" s="41"/>
      <c r="AI29" s="41"/>
      <c r="AJ29" s="41"/>
      <c r="AK29" s="256">
        <f>ROUND(AV94,2)</f>
        <v>0</v>
      </c>
      <c r="AL29" s="257"/>
      <c r="AM29" s="257"/>
      <c r="AN29" s="257"/>
      <c r="AO29" s="257"/>
      <c r="AP29" s="41"/>
      <c r="AQ29" s="41"/>
      <c r="AR29" s="42"/>
      <c r="BE29" s="246"/>
    </row>
    <row r="30" spans="2:57" s="3" customFormat="1" ht="14.45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258">
        <v>0.12</v>
      </c>
      <c r="M30" s="257"/>
      <c r="N30" s="257"/>
      <c r="O30" s="257"/>
      <c r="P30" s="257"/>
      <c r="Q30" s="41"/>
      <c r="R30" s="41"/>
      <c r="S30" s="41"/>
      <c r="T30" s="41"/>
      <c r="U30" s="41"/>
      <c r="V30" s="41"/>
      <c r="W30" s="256">
        <f>ROUND(BA94,2)</f>
        <v>0</v>
      </c>
      <c r="X30" s="257"/>
      <c r="Y30" s="257"/>
      <c r="Z30" s="257"/>
      <c r="AA30" s="257"/>
      <c r="AB30" s="257"/>
      <c r="AC30" s="257"/>
      <c r="AD30" s="257"/>
      <c r="AE30" s="257"/>
      <c r="AF30" s="41"/>
      <c r="AG30" s="41"/>
      <c r="AH30" s="41"/>
      <c r="AI30" s="41"/>
      <c r="AJ30" s="41"/>
      <c r="AK30" s="256">
        <f>ROUND(AW94,2)</f>
        <v>0</v>
      </c>
      <c r="AL30" s="257"/>
      <c r="AM30" s="257"/>
      <c r="AN30" s="257"/>
      <c r="AO30" s="257"/>
      <c r="AP30" s="41"/>
      <c r="AQ30" s="41"/>
      <c r="AR30" s="42"/>
      <c r="BE30" s="246"/>
    </row>
    <row r="31" spans="2:57" s="3" customFormat="1" ht="14.45" customHeight="1" hidden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258">
        <v>0.21</v>
      </c>
      <c r="M31" s="257"/>
      <c r="N31" s="257"/>
      <c r="O31" s="257"/>
      <c r="P31" s="257"/>
      <c r="Q31" s="41"/>
      <c r="R31" s="41"/>
      <c r="S31" s="41"/>
      <c r="T31" s="41"/>
      <c r="U31" s="41"/>
      <c r="V31" s="41"/>
      <c r="W31" s="256">
        <f>ROUND(BB94,2)</f>
        <v>0</v>
      </c>
      <c r="X31" s="257"/>
      <c r="Y31" s="257"/>
      <c r="Z31" s="257"/>
      <c r="AA31" s="257"/>
      <c r="AB31" s="257"/>
      <c r="AC31" s="257"/>
      <c r="AD31" s="257"/>
      <c r="AE31" s="257"/>
      <c r="AF31" s="41"/>
      <c r="AG31" s="41"/>
      <c r="AH31" s="41"/>
      <c r="AI31" s="41"/>
      <c r="AJ31" s="41"/>
      <c r="AK31" s="256">
        <v>0</v>
      </c>
      <c r="AL31" s="257"/>
      <c r="AM31" s="257"/>
      <c r="AN31" s="257"/>
      <c r="AO31" s="257"/>
      <c r="AP31" s="41"/>
      <c r="AQ31" s="41"/>
      <c r="AR31" s="42"/>
      <c r="BE31" s="246"/>
    </row>
    <row r="32" spans="2:57" s="3" customFormat="1" ht="14.45" customHeight="1" hidden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258">
        <v>0.12</v>
      </c>
      <c r="M32" s="257"/>
      <c r="N32" s="257"/>
      <c r="O32" s="257"/>
      <c r="P32" s="257"/>
      <c r="Q32" s="41"/>
      <c r="R32" s="41"/>
      <c r="S32" s="41"/>
      <c r="T32" s="41"/>
      <c r="U32" s="41"/>
      <c r="V32" s="41"/>
      <c r="W32" s="256">
        <f>ROUND(BC94,2)</f>
        <v>0</v>
      </c>
      <c r="X32" s="257"/>
      <c r="Y32" s="257"/>
      <c r="Z32" s="257"/>
      <c r="AA32" s="257"/>
      <c r="AB32" s="257"/>
      <c r="AC32" s="257"/>
      <c r="AD32" s="257"/>
      <c r="AE32" s="257"/>
      <c r="AF32" s="41"/>
      <c r="AG32" s="41"/>
      <c r="AH32" s="41"/>
      <c r="AI32" s="41"/>
      <c r="AJ32" s="41"/>
      <c r="AK32" s="256">
        <v>0</v>
      </c>
      <c r="AL32" s="257"/>
      <c r="AM32" s="257"/>
      <c r="AN32" s="257"/>
      <c r="AO32" s="257"/>
      <c r="AP32" s="41"/>
      <c r="AQ32" s="41"/>
      <c r="AR32" s="42"/>
      <c r="BE32" s="246"/>
    </row>
    <row r="33" spans="2:57" s="3" customFormat="1" ht="14.45" customHeight="1" hidden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258">
        <v>0</v>
      </c>
      <c r="M33" s="257"/>
      <c r="N33" s="257"/>
      <c r="O33" s="257"/>
      <c r="P33" s="257"/>
      <c r="Q33" s="41"/>
      <c r="R33" s="41"/>
      <c r="S33" s="41"/>
      <c r="T33" s="41"/>
      <c r="U33" s="41"/>
      <c r="V33" s="41"/>
      <c r="W33" s="256">
        <f>ROUND(BD94,2)</f>
        <v>0</v>
      </c>
      <c r="X33" s="257"/>
      <c r="Y33" s="257"/>
      <c r="Z33" s="257"/>
      <c r="AA33" s="257"/>
      <c r="AB33" s="257"/>
      <c r="AC33" s="257"/>
      <c r="AD33" s="257"/>
      <c r="AE33" s="257"/>
      <c r="AF33" s="41"/>
      <c r="AG33" s="41"/>
      <c r="AH33" s="41"/>
      <c r="AI33" s="41"/>
      <c r="AJ33" s="41"/>
      <c r="AK33" s="256">
        <v>0</v>
      </c>
      <c r="AL33" s="257"/>
      <c r="AM33" s="257"/>
      <c r="AN33" s="257"/>
      <c r="AO33" s="257"/>
      <c r="AP33" s="41"/>
      <c r="AQ33" s="41"/>
      <c r="AR33" s="42"/>
      <c r="BE33" s="246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45"/>
    </row>
    <row r="35" spans="1:57" s="2" customFormat="1" ht="25.9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259" t="s">
        <v>45</v>
      </c>
      <c r="Y35" s="260"/>
      <c r="Z35" s="260"/>
      <c r="AA35" s="260"/>
      <c r="AB35" s="260"/>
      <c r="AC35" s="45"/>
      <c r="AD35" s="45"/>
      <c r="AE35" s="45"/>
      <c r="AF35" s="45"/>
      <c r="AG35" s="45"/>
      <c r="AH35" s="45"/>
      <c r="AI35" s="45"/>
      <c r="AJ35" s="45"/>
      <c r="AK35" s="261">
        <f>SUM(AK26:AK33)</f>
        <v>0</v>
      </c>
      <c r="AL35" s="260"/>
      <c r="AM35" s="260"/>
      <c r="AN35" s="260"/>
      <c r="AO35" s="262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2024-06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3" t="str">
        <f>K6</f>
        <v>Bělohorská ulice</v>
      </c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5" t="str">
        <f>IF(AN8="","",AN8)</f>
        <v>16. 1. 2024</v>
      </c>
      <c r="AN87" s="265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66" t="str">
        <f>IF(E17="","",E17)</f>
        <v xml:space="preserve"> </v>
      </c>
      <c r="AN89" s="267"/>
      <c r="AO89" s="267"/>
      <c r="AP89" s="267"/>
      <c r="AQ89" s="36"/>
      <c r="AR89" s="39"/>
      <c r="AS89" s="268" t="s">
        <v>53</v>
      </c>
      <c r="AT89" s="269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30</v>
      </c>
      <c r="AJ90" s="36"/>
      <c r="AK90" s="36"/>
      <c r="AL90" s="36"/>
      <c r="AM90" s="266" t="str">
        <f>IF(E20="","",E20)</f>
        <v xml:space="preserve"> </v>
      </c>
      <c r="AN90" s="267"/>
      <c r="AO90" s="267"/>
      <c r="AP90" s="267"/>
      <c r="AQ90" s="36"/>
      <c r="AR90" s="39"/>
      <c r="AS90" s="270"/>
      <c r="AT90" s="271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2"/>
      <c r="AT91" s="273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4" t="s">
        <v>54</v>
      </c>
      <c r="D92" s="275"/>
      <c r="E92" s="275"/>
      <c r="F92" s="275"/>
      <c r="G92" s="275"/>
      <c r="H92" s="73"/>
      <c r="I92" s="276" t="s">
        <v>55</v>
      </c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7" t="s">
        <v>56</v>
      </c>
      <c r="AH92" s="275"/>
      <c r="AI92" s="275"/>
      <c r="AJ92" s="275"/>
      <c r="AK92" s="275"/>
      <c r="AL92" s="275"/>
      <c r="AM92" s="275"/>
      <c r="AN92" s="276" t="s">
        <v>57</v>
      </c>
      <c r="AO92" s="275"/>
      <c r="AP92" s="278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2">
        <f>ROUND(AG95,2)</f>
        <v>0</v>
      </c>
      <c r="AH94" s="282"/>
      <c r="AI94" s="282"/>
      <c r="AJ94" s="282"/>
      <c r="AK94" s="282"/>
      <c r="AL94" s="282"/>
      <c r="AM94" s="282"/>
      <c r="AN94" s="283">
        <f>SUM(AG94,AT94)</f>
        <v>0</v>
      </c>
      <c r="AO94" s="283"/>
      <c r="AP94" s="283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1:91" s="7" customFormat="1" ht="24.75" customHeight="1">
      <c r="A95" s="93" t="s">
        <v>77</v>
      </c>
      <c r="B95" s="94"/>
      <c r="C95" s="95"/>
      <c r="D95" s="281" t="s">
        <v>78</v>
      </c>
      <c r="E95" s="281"/>
      <c r="F95" s="281"/>
      <c r="G95" s="281"/>
      <c r="H95" s="281"/>
      <c r="I95" s="96"/>
      <c r="J95" s="281" t="s">
        <v>79</v>
      </c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79">
        <f>'02 - Výměna podlahoviny v...'!J30</f>
        <v>0</v>
      </c>
      <c r="AH95" s="280"/>
      <c r="AI95" s="280"/>
      <c r="AJ95" s="280"/>
      <c r="AK95" s="280"/>
      <c r="AL95" s="280"/>
      <c r="AM95" s="280"/>
      <c r="AN95" s="279">
        <f>SUM(AG95,AT95)</f>
        <v>0</v>
      </c>
      <c r="AO95" s="280"/>
      <c r="AP95" s="280"/>
      <c r="AQ95" s="97" t="s">
        <v>80</v>
      </c>
      <c r="AR95" s="98"/>
      <c r="AS95" s="99">
        <v>0</v>
      </c>
      <c r="AT95" s="100">
        <f>ROUND(SUM(AV95:AW95),2)</f>
        <v>0</v>
      </c>
      <c r="AU95" s="101">
        <f>'02 - Výměna podlahoviny v...'!P130</f>
        <v>0</v>
      </c>
      <c r="AV95" s="100">
        <f>'02 - Výměna podlahoviny v...'!J33</f>
        <v>0</v>
      </c>
      <c r="AW95" s="100">
        <f>'02 - Výměna podlahoviny v...'!J34</f>
        <v>0</v>
      </c>
      <c r="AX95" s="100">
        <f>'02 - Výměna podlahoviny v...'!J35</f>
        <v>0</v>
      </c>
      <c r="AY95" s="100">
        <f>'02 - Výměna podlahoviny v...'!J36</f>
        <v>0</v>
      </c>
      <c r="AZ95" s="100">
        <f>'02 - Výměna podlahoviny v...'!F33</f>
        <v>0</v>
      </c>
      <c r="BA95" s="100">
        <f>'02 - Výměna podlahoviny v...'!F34</f>
        <v>0</v>
      </c>
      <c r="BB95" s="100">
        <f>'02 - Výměna podlahoviny v...'!F35</f>
        <v>0</v>
      </c>
      <c r="BC95" s="100">
        <f>'02 - Výměna podlahoviny v...'!F36</f>
        <v>0</v>
      </c>
      <c r="BD95" s="102">
        <f>'02 - Výměna podlahoviny v...'!F37</f>
        <v>0</v>
      </c>
      <c r="BT95" s="103" t="s">
        <v>81</v>
      </c>
      <c r="BV95" s="103" t="s">
        <v>75</v>
      </c>
      <c r="BW95" s="103" t="s">
        <v>82</v>
      </c>
      <c r="BX95" s="103" t="s">
        <v>5</v>
      </c>
      <c r="CL95" s="103" t="s">
        <v>1</v>
      </c>
      <c r="CM95" s="103" t="s">
        <v>83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QdiQfBnBvsVXhevbz4tUxtrJJz9eB+ROVsYHsgFlpJDbL0G5LiOyBYXLF0SeTX5vs8CIvMvQUmJaFJHTXWEUag==" saltValue="Fb1ApNU4fVfLPtB2UQzTHE9dySXWP31P/TiCScMf5pBaGcmXvQptzu3INl0HH1KscUTJpN0t8P7yi2CSViPdS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2 - Výměna podlahoviny 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9"/>
  <sheetViews>
    <sheetView showGridLines="0" tabSelected="1" workbookViewId="0" topLeftCell="A113">
      <selection activeCell="J13" sqref="J1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82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0"/>
      <c r="AT3" s="17" t="s">
        <v>83</v>
      </c>
    </row>
    <row r="4" spans="2:46" s="1" customFormat="1" ht="24.95" customHeight="1">
      <c r="B4" s="20"/>
      <c r="D4" s="106" t="s">
        <v>84</v>
      </c>
      <c r="L4" s="20"/>
      <c r="M4" s="10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8" t="s">
        <v>16</v>
      </c>
      <c r="L6" s="20"/>
    </row>
    <row r="7" spans="2:12" s="1" customFormat="1" ht="16.5" customHeight="1">
      <c r="B7" s="20"/>
      <c r="E7" s="285" t="str">
        <f>'Rekapitulace stavby'!K6</f>
        <v>Bělohorská ulice</v>
      </c>
      <c r="F7" s="286"/>
      <c r="G7" s="286"/>
      <c r="H7" s="286"/>
      <c r="L7" s="20"/>
    </row>
    <row r="8" spans="1:31" s="2" customFormat="1" ht="12" customHeight="1">
      <c r="A8" s="34"/>
      <c r="B8" s="39"/>
      <c r="C8" s="34"/>
      <c r="D8" s="108" t="s">
        <v>85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30" customHeight="1">
      <c r="A9" s="34"/>
      <c r="B9" s="39"/>
      <c r="C9" s="34"/>
      <c r="D9" s="34"/>
      <c r="E9" s="287" t="s">
        <v>338</v>
      </c>
      <c r="F9" s="288"/>
      <c r="G9" s="288"/>
      <c r="H9" s="28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8" t="s">
        <v>18</v>
      </c>
      <c r="E11" s="34"/>
      <c r="F11" s="109" t="s">
        <v>1</v>
      </c>
      <c r="G11" s="34"/>
      <c r="H11" s="34"/>
      <c r="I11" s="108" t="s">
        <v>19</v>
      </c>
      <c r="J11" s="109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8" t="s">
        <v>20</v>
      </c>
      <c r="E12" s="34"/>
      <c r="F12" s="109" t="s">
        <v>21</v>
      </c>
      <c r="G12" s="34"/>
      <c r="H12" s="34"/>
      <c r="I12" s="108" t="s">
        <v>22</v>
      </c>
      <c r="J12" s="110">
        <v>45443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8" t="s">
        <v>24</v>
      </c>
      <c r="E14" s="34"/>
      <c r="F14" s="34"/>
      <c r="G14" s="34"/>
      <c r="H14" s="34"/>
      <c r="I14" s="108" t="s">
        <v>25</v>
      </c>
      <c r="J14" s="109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9" t="str">
        <f>IF('Rekapitulace stavby'!E11="","",'Rekapitulace stavby'!E11)</f>
        <v xml:space="preserve"> </v>
      </c>
      <c r="F15" s="34"/>
      <c r="G15" s="34"/>
      <c r="H15" s="34"/>
      <c r="I15" s="108" t="s">
        <v>26</v>
      </c>
      <c r="J15" s="109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8" t="s">
        <v>27</v>
      </c>
      <c r="E17" s="34"/>
      <c r="F17" s="34"/>
      <c r="G17" s="34"/>
      <c r="H17" s="34"/>
      <c r="I17" s="108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89" t="str">
        <f>'Rekapitulace stavby'!E14</f>
        <v>Vyplň údaj</v>
      </c>
      <c r="F18" s="290"/>
      <c r="G18" s="290"/>
      <c r="H18" s="290"/>
      <c r="I18" s="108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8" t="s">
        <v>29</v>
      </c>
      <c r="E20" s="34"/>
      <c r="F20" s="34"/>
      <c r="G20" s="34"/>
      <c r="H20" s="34"/>
      <c r="I20" s="108" t="s">
        <v>25</v>
      </c>
      <c r="J20" s="109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9" t="str">
        <f>IF('Rekapitulace stavby'!E17="","",'Rekapitulace stavby'!E17)</f>
        <v xml:space="preserve"> </v>
      </c>
      <c r="F21" s="34"/>
      <c r="G21" s="34"/>
      <c r="H21" s="34"/>
      <c r="I21" s="108" t="s">
        <v>26</v>
      </c>
      <c r="J21" s="109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8" t="s">
        <v>30</v>
      </c>
      <c r="E23" s="34"/>
      <c r="F23" s="34"/>
      <c r="G23" s="34"/>
      <c r="H23" s="34"/>
      <c r="I23" s="108" t="s">
        <v>25</v>
      </c>
      <c r="J23" s="109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9" t="str">
        <f>IF('Rekapitulace stavby'!E20="","",'Rekapitulace stavby'!E20)</f>
        <v xml:space="preserve"> </v>
      </c>
      <c r="F24" s="34"/>
      <c r="G24" s="34"/>
      <c r="H24" s="34"/>
      <c r="I24" s="108" t="s">
        <v>26</v>
      </c>
      <c r="J24" s="109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8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91" t="s">
        <v>1</v>
      </c>
      <c r="F27" s="291"/>
      <c r="G27" s="291"/>
      <c r="H27" s="29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33</v>
      </c>
      <c r="E30" s="34"/>
      <c r="F30" s="34"/>
      <c r="G30" s="34"/>
      <c r="H30" s="34"/>
      <c r="I30" s="34"/>
      <c r="J30" s="116">
        <f>ROUND(J130,2)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35</v>
      </c>
      <c r="G32" s="34"/>
      <c r="H32" s="34"/>
      <c r="I32" s="117" t="s">
        <v>34</v>
      </c>
      <c r="J32" s="117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37</v>
      </c>
      <c r="E33" s="108" t="s">
        <v>38</v>
      </c>
      <c r="F33" s="119">
        <f>ROUND((SUM(BE130:BE218)),2)</f>
        <v>0</v>
      </c>
      <c r="G33" s="34"/>
      <c r="H33" s="34"/>
      <c r="I33" s="120">
        <v>0.21</v>
      </c>
      <c r="J33" s="119">
        <f>ROUND(((SUM(BE130:BE218))*I33),2)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8" t="s">
        <v>39</v>
      </c>
      <c r="F34" s="119">
        <f>ROUND((SUM(BF130:BF218)),2)</f>
        <v>0</v>
      </c>
      <c r="G34" s="34"/>
      <c r="H34" s="34"/>
      <c r="I34" s="120">
        <v>0.12</v>
      </c>
      <c r="J34" s="119">
        <f>ROUND(((SUM(BF130:BF218))*I34),2)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8" t="s">
        <v>40</v>
      </c>
      <c r="F35" s="119">
        <f>ROUND((SUM(BG130:BG218)),2)</f>
        <v>0</v>
      </c>
      <c r="G35" s="34"/>
      <c r="H35" s="34"/>
      <c r="I35" s="120">
        <v>0.21</v>
      </c>
      <c r="J35" s="11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8" t="s">
        <v>41</v>
      </c>
      <c r="F36" s="119">
        <f>ROUND((SUM(BH130:BH218)),2)</f>
        <v>0</v>
      </c>
      <c r="G36" s="34"/>
      <c r="H36" s="34"/>
      <c r="I36" s="120">
        <v>0.12</v>
      </c>
      <c r="J36" s="11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8" t="s">
        <v>42</v>
      </c>
      <c r="F37" s="119">
        <f>ROUND((SUM(BI130:BI218)),2)</f>
        <v>0</v>
      </c>
      <c r="G37" s="34"/>
      <c r="H37" s="34"/>
      <c r="I37" s="120">
        <v>0</v>
      </c>
      <c r="J37" s="11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43</v>
      </c>
      <c r="E39" s="123"/>
      <c r="F39" s="123"/>
      <c r="G39" s="124" t="s">
        <v>44</v>
      </c>
      <c r="H39" s="125" t="s">
        <v>45</v>
      </c>
      <c r="I39" s="123"/>
      <c r="J39" s="126">
        <f>SUM(J30:J37)</f>
        <v>0</v>
      </c>
      <c r="K39" s="12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28" t="s">
        <v>46</v>
      </c>
      <c r="E50" s="129"/>
      <c r="F50" s="129"/>
      <c r="G50" s="128" t="s">
        <v>47</v>
      </c>
      <c r="H50" s="129"/>
      <c r="I50" s="129"/>
      <c r="J50" s="129"/>
      <c r="K50" s="12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0" t="s">
        <v>48</v>
      </c>
      <c r="E61" s="131"/>
      <c r="F61" s="132" t="s">
        <v>49</v>
      </c>
      <c r="G61" s="130" t="s">
        <v>48</v>
      </c>
      <c r="H61" s="131"/>
      <c r="I61" s="131"/>
      <c r="J61" s="133" t="s">
        <v>49</v>
      </c>
      <c r="K61" s="13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28" t="s">
        <v>50</v>
      </c>
      <c r="E65" s="134"/>
      <c r="F65" s="134"/>
      <c r="G65" s="128" t="s">
        <v>51</v>
      </c>
      <c r="H65" s="134"/>
      <c r="I65" s="134"/>
      <c r="J65" s="134"/>
      <c r="K65" s="13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0" t="s">
        <v>48</v>
      </c>
      <c r="E76" s="131"/>
      <c r="F76" s="132" t="s">
        <v>49</v>
      </c>
      <c r="G76" s="130" t="s">
        <v>48</v>
      </c>
      <c r="H76" s="131"/>
      <c r="I76" s="131"/>
      <c r="J76" s="133" t="s">
        <v>49</v>
      </c>
      <c r="K76" s="13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86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2" t="str">
        <f>E7</f>
        <v>Bělohorská ulice</v>
      </c>
      <c r="F85" s="293"/>
      <c r="G85" s="293"/>
      <c r="H85" s="29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85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30" customHeight="1">
      <c r="A87" s="34"/>
      <c r="B87" s="35"/>
      <c r="C87" s="36"/>
      <c r="D87" s="36"/>
      <c r="E87" s="263" t="str">
        <f>E9</f>
        <v>02 - Výměna podlahoviny v učebně č. 9 Bělohorská 226/103, revize 1</v>
      </c>
      <c r="F87" s="294"/>
      <c r="G87" s="294"/>
      <c r="H87" s="29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45443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39" t="s">
        <v>87</v>
      </c>
      <c r="D94" s="140"/>
      <c r="E94" s="140"/>
      <c r="F94" s="140"/>
      <c r="G94" s="140"/>
      <c r="H94" s="140"/>
      <c r="I94" s="140"/>
      <c r="J94" s="141" t="s">
        <v>88</v>
      </c>
      <c r="K94" s="14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2" t="s">
        <v>89</v>
      </c>
      <c r="D96" s="36"/>
      <c r="E96" s="36"/>
      <c r="F96" s="36"/>
      <c r="G96" s="36"/>
      <c r="H96" s="36"/>
      <c r="I96" s="36"/>
      <c r="J96" s="84">
        <f>J130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90</v>
      </c>
    </row>
    <row r="97" spans="2:12" s="9" customFormat="1" ht="24.95" customHeight="1">
      <c r="B97" s="143"/>
      <c r="C97" s="144"/>
      <c r="D97" s="145" t="s">
        <v>91</v>
      </c>
      <c r="E97" s="146"/>
      <c r="F97" s="146"/>
      <c r="G97" s="146"/>
      <c r="H97" s="146"/>
      <c r="I97" s="146"/>
      <c r="J97" s="147">
        <f>J131</f>
        <v>0</v>
      </c>
      <c r="K97" s="144"/>
      <c r="L97" s="148"/>
    </row>
    <row r="98" spans="2:12" s="10" customFormat="1" ht="19.9" customHeight="1">
      <c r="B98" s="149"/>
      <c r="C98" s="150"/>
      <c r="D98" s="151" t="s">
        <v>92</v>
      </c>
      <c r="E98" s="152"/>
      <c r="F98" s="152"/>
      <c r="G98" s="152"/>
      <c r="H98" s="152"/>
      <c r="I98" s="152"/>
      <c r="J98" s="153">
        <f>J132</f>
        <v>0</v>
      </c>
      <c r="K98" s="150"/>
      <c r="L98" s="154"/>
    </row>
    <row r="99" spans="2:12" s="10" customFormat="1" ht="19.9" customHeight="1">
      <c r="B99" s="149"/>
      <c r="C99" s="150"/>
      <c r="D99" s="151" t="s">
        <v>93</v>
      </c>
      <c r="E99" s="152"/>
      <c r="F99" s="152"/>
      <c r="G99" s="152"/>
      <c r="H99" s="152"/>
      <c r="I99" s="152"/>
      <c r="J99" s="153">
        <f>J140</f>
        <v>0</v>
      </c>
      <c r="K99" s="150"/>
      <c r="L99" s="154"/>
    </row>
    <row r="100" spans="2:12" s="10" customFormat="1" ht="19.9" customHeight="1">
      <c r="B100" s="149"/>
      <c r="C100" s="150"/>
      <c r="D100" s="151" t="s">
        <v>94</v>
      </c>
      <c r="E100" s="152"/>
      <c r="F100" s="152"/>
      <c r="G100" s="152"/>
      <c r="H100" s="152"/>
      <c r="I100" s="152"/>
      <c r="J100" s="153">
        <f>J147</f>
        <v>0</v>
      </c>
      <c r="K100" s="150"/>
      <c r="L100" s="154"/>
    </row>
    <row r="101" spans="2:12" s="10" customFormat="1" ht="19.9" customHeight="1">
      <c r="B101" s="149"/>
      <c r="C101" s="150"/>
      <c r="D101" s="151" t="s">
        <v>95</v>
      </c>
      <c r="E101" s="152"/>
      <c r="F101" s="152"/>
      <c r="G101" s="152"/>
      <c r="H101" s="152"/>
      <c r="I101" s="152"/>
      <c r="J101" s="153">
        <f>J154</f>
        <v>0</v>
      </c>
      <c r="K101" s="150"/>
      <c r="L101" s="154"/>
    </row>
    <row r="102" spans="2:12" s="9" customFormat="1" ht="24.95" customHeight="1">
      <c r="B102" s="143"/>
      <c r="C102" s="144"/>
      <c r="D102" s="145" t="s">
        <v>96</v>
      </c>
      <c r="E102" s="146"/>
      <c r="F102" s="146"/>
      <c r="G102" s="146"/>
      <c r="H102" s="146"/>
      <c r="I102" s="146"/>
      <c r="J102" s="147">
        <f>J157</f>
        <v>0</v>
      </c>
      <c r="K102" s="144"/>
      <c r="L102" s="148"/>
    </row>
    <row r="103" spans="2:12" s="10" customFormat="1" ht="19.9" customHeight="1">
      <c r="B103" s="149"/>
      <c r="C103" s="150"/>
      <c r="D103" s="151" t="s">
        <v>97</v>
      </c>
      <c r="E103" s="152"/>
      <c r="F103" s="152"/>
      <c r="G103" s="152"/>
      <c r="H103" s="152"/>
      <c r="I103" s="152"/>
      <c r="J103" s="153">
        <f>J158</f>
        <v>0</v>
      </c>
      <c r="K103" s="150"/>
      <c r="L103" s="154"/>
    </row>
    <row r="104" spans="2:12" s="10" customFormat="1" ht="19.9" customHeight="1">
      <c r="B104" s="149"/>
      <c r="C104" s="150"/>
      <c r="D104" s="151" t="s">
        <v>98</v>
      </c>
      <c r="E104" s="152"/>
      <c r="F104" s="152"/>
      <c r="G104" s="152"/>
      <c r="H104" s="152"/>
      <c r="I104" s="152"/>
      <c r="J104" s="153">
        <f>J167</f>
        <v>0</v>
      </c>
      <c r="K104" s="150"/>
      <c r="L104" s="154"/>
    </row>
    <row r="105" spans="2:12" s="10" customFormat="1" ht="19.9" customHeight="1">
      <c r="B105" s="149"/>
      <c r="C105" s="150"/>
      <c r="D105" s="151" t="s">
        <v>99</v>
      </c>
      <c r="E105" s="152"/>
      <c r="F105" s="152"/>
      <c r="G105" s="152"/>
      <c r="H105" s="152"/>
      <c r="I105" s="152"/>
      <c r="J105" s="153">
        <f>J171</f>
        <v>0</v>
      </c>
      <c r="K105" s="150"/>
      <c r="L105" s="154"/>
    </row>
    <row r="106" spans="2:12" s="10" customFormat="1" ht="19.9" customHeight="1">
      <c r="B106" s="149"/>
      <c r="C106" s="150"/>
      <c r="D106" s="151" t="s">
        <v>100</v>
      </c>
      <c r="E106" s="152"/>
      <c r="F106" s="152"/>
      <c r="G106" s="152"/>
      <c r="H106" s="152"/>
      <c r="I106" s="152"/>
      <c r="J106" s="153">
        <f>J191</f>
        <v>0</v>
      </c>
      <c r="K106" s="150"/>
      <c r="L106" s="154"/>
    </row>
    <row r="107" spans="2:12" s="9" customFormat="1" ht="24.95" customHeight="1">
      <c r="B107" s="143"/>
      <c r="C107" s="144"/>
      <c r="D107" s="145" t="s">
        <v>101</v>
      </c>
      <c r="E107" s="146"/>
      <c r="F107" s="146"/>
      <c r="G107" s="146"/>
      <c r="H107" s="146"/>
      <c r="I107" s="146"/>
      <c r="J107" s="147">
        <f>J210</f>
        <v>0</v>
      </c>
      <c r="K107" s="144"/>
      <c r="L107" s="148"/>
    </row>
    <row r="108" spans="2:12" s="10" customFormat="1" ht="19.9" customHeight="1">
      <c r="B108" s="149"/>
      <c r="C108" s="150"/>
      <c r="D108" s="151" t="s">
        <v>102</v>
      </c>
      <c r="E108" s="152"/>
      <c r="F108" s="152"/>
      <c r="G108" s="152"/>
      <c r="H108" s="152"/>
      <c r="I108" s="152"/>
      <c r="J108" s="153">
        <f>J211</f>
        <v>0</v>
      </c>
      <c r="K108" s="150"/>
      <c r="L108" s="154"/>
    </row>
    <row r="109" spans="2:12" s="10" customFormat="1" ht="19.9" customHeight="1">
      <c r="B109" s="149"/>
      <c r="C109" s="150"/>
      <c r="D109" s="151" t="s">
        <v>103</v>
      </c>
      <c r="E109" s="152"/>
      <c r="F109" s="152"/>
      <c r="G109" s="152"/>
      <c r="H109" s="152"/>
      <c r="I109" s="152"/>
      <c r="J109" s="153">
        <f>J213</f>
        <v>0</v>
      </c>
      <c r="K109" s="150"/>
      <c r="L109" s="154"/>
    </row>
    <row r="110" spans="2:12" s="10" customFormat="1" ht="19.9" customHeight="1">
      <c r="B110" s="149"/>
      <c r="C110" s="150"/>
      <c r="D110" s="151" t="s">
        <v>104</v>
      </c>
      <c r="E110" s="152"/>
      <c r="F110" s="152"/>
      <c r="G110" s="152"/>
      <c r="H110" s="152"/>
      <c r="I110" s="152"/>
      <c r="J110" s="153">
        <f>J215</f>
        <v>0</v>
      </c>
      <c r="K110" s="150"/>
      <c r="L110" s="154"/>
    </row>
    <row r="111" spans="1:31" s="2" customFormat="1" ht="21.7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pans="1:31" s="2" customFormat="1" ht="6.95" customHeight="1">
      <c r="A116" s="34"/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4.95" customHeight="1">
      <c r="A117" s="34"/>
      <c r="B117" s="35"/>
      <c r="C117" s="23" t="s">
        <v>105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16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92" t="str">
        <f>E7</f>
        <v>Bělohorská ulice</v>
      </c>
      <c r="F120" s="293"/>
      <c r="G120" s="293"/>
      <c r="H120" s="293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85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30" customHeight="1">
      <c r="A122" s="34"/>
      <c r="B122" s="35"/>
      <c r="C122" s="36"/>
      <c r="D122" s="36"/>
      <c r="E122" s="263" t="str">
        <f>E9</f>
        <v>02 - Výměna podlahoviny v učebně č. 9 Bělohorská 226/103, revize 1</v>
      </c>
      <c r="F122" s="294"/>
      <c r="G122" s="294"/>
      <c r="H122" s="294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20</v>
      </c>
      <c r="D124" s="36"/>
      <c r="E124" s="36"/>
      <c r="F124" s="27" t="str">
        <f>F12</f>
        <v xml:space="preserve"> </v>
      </c>
      <c r="G124" s="36"/>
      <c r="H124" s="36"/>
      <c r="I124" s="29" t="s">
        <v>22</v>
      </c>
      <c r="J124" s="66">
        <f>IF(J12="","",J12)</f>
        <v>45443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2" customHeight="1">
      <c r="A126" s="34"/>
      <c r="B126" s="35"/>
      <c r="C126" s="29" t="s">
        <v>24</v>
      </c>
      <c r="D126" s="36"/>
      <c r="E126" s="36"/>
      <c r="F126" s="27" t="str">
        <f>E15</f>
        <v xml:space="preserve"> </v>
      </c>
      <c r="G126" s="36"/>
      <c r="H126" s="36"/>
      <c r="I126" s="29" t="s">
        <v>29</v>
      </c>
      <c r="J126" s="32" t="str">
        <f>E21</f>
        <v xml:space="preserve"> 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2" customHeight="1">
      <c r="A127" s="34"/>
      <c r="B127" s="35"/>
      <c r="C127" s="29" t="s">
        <v>27</v>
      </c>
      <c r="D127" s="36"/>
      <c r="E127" s="36"/>
      <c r="F127" s="27" t="str">
        <f>IF(E18="","",E18)</f>
        <v>Vyplň údaj</v>
      </c>
      <c r="G127" s="36"/>
      <c r="H127" s="36"/>
      <c r="I127" s="29" t="s">
        <v>30</v>
      </c>
      <c r="J127" s="32" t="str">
        <f>E24</f>
        <v xml:space="preserve"> 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0.3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11" customFormat="1" ht="29.25" customHeight="1">
      <c r="A129" s="155"/>
      <c r="B129" s="156"/>
      <c r="C129" s="157" t="s">
        <v>106</v>
      </c>
      <c r="D129" s="158" t="s">
        <v>58</v>
      </c>
      <c r="E129" s="158" t="s">
        <v>54</v>
      </c>
      <c r="F129" s="158" t="s">
        <v>55</v>
      </c>
      <c r="G129" s="158" t="s">
        <v>107</v>
      </c>
      <c r="H129" s="158" t="s">
        <v>108</v>
      </c>
      <c r="I129" s="158" t="s">
        <v>109</v>
      </c>
      <c r="J129" s="159" t="s">
        <v>88</v>
      </c>
      <c r="K129" s="160" t="s">
        <v>110</v>
      </c>
      <c r="L129" s="161"/>
      <c r="M129" s="75" t="s">
        <v>1</v>
      </c>
      <c r="N129" s="76" t="s">
        <v>37</v>
      </c>
      <c r="O129" s="76" t="s">
        <v>111</v>
      </c>
      <c r="P129" s="76" t="s">
        <v>112</v>
      </c>
      <c r="Q129" s="76" t="s">
        <v>113</v>
      </c>
      <c r="R129" s="76" t="s">
        <v>114</v>
      </c>
      <c r="S129" s="76" t="s">
        <v>115</v>
      </c>
      <c r="T129" s="77" t="s">
        <v>116</v>
      </c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</row>
    <row r="130" spans="1:63" s="2" customFormat="1" ht="22.9" customHeight="1">
      <c r="A130" s="34"/>
      <c r="B130" s="35"/>
      <c r="C130" s="82" t="s">
        <v>117</v>
      </c>
      <c r="D130" s="36"/>
      <c r="E130" s="36"/>
      <c r="F130" s="36"/>
      <c r="G130" s="36"/>
      <c r="H130" s="36"/>
      <c r="I130" s="36"/>
      <c r="J130" s="162">
        <f>BK130</f>
        <v>0</v>
      </c>
      <c r="K130" s="36"/>
      <c r="L130" s="39"/>
      <c r="M130" s="78"/>
      <c r="N130" s="163"/>
      <c r="O130" s="79"/>
      <c r="P130" s="164">
        <f>P131+P157+P210</f>
        <v>0</v>
      </c>
      <c r="Q130" s="79"/>
      <c r="R130" s="164">
        <f>R131+R157+R210</f>
        <v>4.02473042</v>
      </c>
      <c r="S130" s="79"/>
      <c r="T130" s="165">
        <f>T131+T157+T210</f>
        <v>6.90052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72</v>
      </c>
      <c r="AU130" s="17" t="s">
        <v>90</v>
      </c>
      <c r="BK130" s="166">
        <f>BK131+BK157+BK210</f>
        <v>0</v>
      </c>
    </row>
    <row r="131" spans="2:63" s="12" customFormat="1" ht="25.9" customHeight="1">
      <c r="B131" s="167"/>
      <c r="C131" s="168"/>
      <c r="D131" s="169" t="s">
        <v>72</v>
      </c>
      <c r="E131" s="170" t="s">
        <v>118</v>
      </c>
      <c r="F131" s="170" t="s">
        <v>119</v>
      </c>
      <c r="G131" s="168"/>
      <c r="H131" s="168"/>
      <c r="I131" s="171"/>
      <c r="J131" s="172">
        <f>BK131</f>
        <v>0</v>
      </c>
      <c r="K131" s="168"/>
      <c r="L131" s="173"/>
      <c r="M131" s="174"/>
      <c r="N131" s="175"/>
      <c r="O131" s="175"/>
      <c r="P131" s="176">
        <f>P132+P140+P147+P154</f>
        <v>0</v>
      </c>
      <c r="Q131" s="175"/>
      <c r="R131" s="176">
        <f>R132+R140+R147+R154</f>
        <v>1.6840533000000002</v>
      </c>
      <c r="S131" s="175"/>
      <c r="T131" s="177">
        <f>T132+T140+T147+T154</f>
        <v>4.8804</v>
      </c>
      <c r="AR131" s="178" t="s">
        <v>81</v>
      </c>
      <c r="AT131" s="179" t="s">
        <v>72</v>
      </c>
      <c r="AU131" s="179" t="s">
        <v>73</v>
      </c>
      <c r="AY131" s="178" t="s">
        <v>120</v>
      </c>
      <c r="BK131" s="180">
        <f>BK132+BK140+BK147+BK154</f>
        <v>0</v>
      </c>
    </row>
    <row r="132" spans="2:63" s="12" customFormat="1" ht="22.9" customHeight="1">
      <c r="B132" s="167"/>
      <c r="C132" s="168"/>
      <c r="D132" s="169" t="s">
        <v>72</v>
      </c>
      <c r="E132" s="181" t="s">
        <v>121</v>
      </c>
      <c r="F132" s="181" t="s">
        <v>122</v>
      </c>
      <c r="G132" s="168"/>
      <c r="H132" s="168"/>
      <c r="I132" s="171"/>
      <c r="J132" s="182">
        <f>BK132</f>
        <v>0</v>
      </c>
      <c r="K132" s="168"/>
      <c r="L132" s="173"/>
      <c r="M132" s="174"/>
      <c r="N132" s="175"/>
      <c r="O132" s="175"/>
      <c r="P132" s="176">
        <f>SUM(P133:P139)</f>
        <v>0</v>
      </c>
      <c r="Q132" s="175"/>
      <c r="R132" s="176">
        <f>SUM(R133:R139)</f>
        <v>1.6840533000000002</v>
      </c>
      <c r="S132" s="175"/>
      <c r="T132" s="177">
        <f>SUM(T133:T139)</f>
        <v>0</v>
      </c>
      <c r="AR132" s="178" t="s">
        <v>81</v>
      </c>
      <c r="AT132" s="179" t="s">
        <v>72</v>
      </c>
      <c r="AU132" s="179" t="s">
        <v>81</v>
      </c>
      <c r="AY132" s="178" t="s">
        <v>120</v>
      </c>
      <c r="BK132" s="180">
        <f>SUM(BK133:BK139)</f>
        <v>0</v>
      </c>
    </row>
    <row r="133" spans="1:65" s="2" customFormat="1" ht="21.75" customHeight="1">
      <c r="A133" s="34"/>
      <c r="B133" s="35"/>
      <c r="C133" s="183" t="s">
        <v>81</v>
      </c>
      <c r="D133" s="183" t="s">
        <v>123</v>
      </c>
      <c r="E133" s="184" t="s">
        <v>124</v>
      </c>
      <c r="F133" s="185" t="s">
        <v>125</v>
      </c>
      <c r="G133" s="186" t="s">
        <v>126</v>
      </c>
      <c r="H133" s="187">
        <v>5.19</v>
      </c>
      <c r="I133" s="188"/>
      <c r="J133" s="189">
        <f>ROUND(I133*H133,2)</f>
        <v>0</v>
      </c>
      <c r="K133" s="190"/>
      <c r="L133" s="39"/>
      <c r="M133" s="191" t="s">
        <v>1</v>
      </c>
      <c r="N133" s="192" t="s">
        <v>38</v>
      </c>
      <c r="O133" s="71"/>
      <c r="P133" s="193">
        <f>O133*H133</f>
        <v>0</v>
      </c>
      <c r="Q133" s="193">
        <v>0.04063</v>
      </c>
      <c r="R133" s="193">
        <f>Q133*H133</f>
        <v>0.21086970000000002</v>
      </c>
      <c r="S133" s="193">
        <v>0</v>
      </c>
      <c r="T133" s="194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5" t="s">
        <v>127</v>
      </c>
      <c r="AT133" s="195" t="s">
        <v>123</v>
      </c>
      <c r="AU133" s="195" t="s">
        <v>83</v>
      </c>
      <c r="AY133" s="17" t="s">
        <v>120</v>
      </c>
      <c r="BE133" s="196">
        <f>IF(N133="základní",J133,0)</f>
        <v>0</v>
      </c>
      <c r="BF133" s="196">
        <f>IF(N133="snížená",J133,0)</f>
        <v>0</v>
      </c>
      <c r="BG133" s="196">
        <f>IF(N133="zákl. přenesená",J133,0)</f>
        <v>0</v>
      </c>
      <c r="BH133" s="196">
        <f>IF(N133="sníž. přenesená",J133,0)</f>
        <v>0</v>
      </c>
      <c r="BI133" s="196">
        <f>IF(N133="nulová",J133,0)</f>
        <v>0</v>
      </c>
      <c r="BJ133" s="17" t="s">
        <v>81</v>
      </c>
      <c r="BK133" s="196">
        <f>ROUND(I133*H133,2)</f>
        <v>0</v>
      </c>
      <c r="BL133" s="17" t="s">
        <v>127</v>
      </c>
      <c r="BM133" s="195" t="s">
        <v>128</v>
      </c>
    </row>
    <row r="134" spans="2:51" s="13" customFormat="1" ht="11.25">
      <c r="B134" s="197"/>
      <c r="C134" s="198"/>
      <c r="D134" s="199" t="s">
        <v>129</v>
      </c>
      <c r="E134" s="200" t="s">
        <v>1</v>
      </c>
      <c r="F134" s="201" t="s">
        <v>130</v>
      </c>
      <c r="G134" s="198"/>
      <c r="H134" s="200" t="s">
        <v>1</v>
      </c>
      <c r="I134" s="202"/>
      <c r="J134" s="198"/>
      <c r="K134" s="198"/>
      <c r="L134" s="203"/>
      <c r="M134" s="204"/>
      <c r="N134" s="205"/>
      <c r="O134" s="205"/>
      <c r="P134" s="205"/>
      <c r="Q134" s="205"/>
      <c r="R134" s="205"/>
      <c r="S134" s="205"/>
      <c r="T134" s="206"/>
      <c r="AT134" s="207" t="s">
        <v>129</v>
      </c>
      <c r="AU134" s="207" t="s">
        <v>83</v>
      </c>
      <c r="AV134" s="13" t="s">
        <v>81</v>
      </c>
      <c r="AW134" s="13" t="s">
        <v>31</v>
      </c>
      <c r="AX134" s="13" t="s">
        <v>73</v>
      </c>
      <c r="AY134" s="207" t="s">
        <v>120</v>
      </c>
    </row>
    <row r="135" spans="2:51" s="14" customFormat="1" ht="11.25">
      <c r="B135" s="208"/>
      <c r="C135" s="209"/>
      <c r="D135" s="199" t="s">
        <v>129</v>
      </c>
      <c r="E135" s="210" t="s">
        <v>1</v>
      </c>
      <c r="F135" s="211" t="s">
        <v>131</v>
      </c>
      <c r="G135" s="209"/>
      <c r="H135" s="212">
        <v>5.189999999999999</v>
      </c>
      <c r="I135" s="213"/>
      <c r="J135" s="209"/>
      <c r="K135" s="209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129</v>
      </c>
      <c r="AU135" s="218" t="s">
        <v>83</v>
      </c>
      <c r="AV135" s="14" t="s">
        <v>83</v>
      </c>
      <c r="AW135" s="14" t="s">
        <v>31</v>
      </c>
      <c r="AX135" s="14" t="s">
        <v>81</v>
      </c>
      <c r="AY135" s="218" t="s">
        <v>120</v>
      </c>
    </row>
    <row r="136" spans="1:65" s="2" customFormat="1" ht="16.5" customHeight="1">
      <c r="A136" s="34"/>
      <c r="B136" s="35"/>
      <c r="C136" s="183" t="s">
        <v>83</v>
      </c>
      <c r="D136" s="183" t="s">
        <v>123</v>
      </c>
      <c r="E136" s="184" t="s">
        <v>132</v>
      </c>
      <c r="F136" s="185" t="s">
        <v>133</v>
      </c>
      <c r="G136" s="186" t="s">
        <v>126</v>
      </c>
      <c r="H136" s="187">
        <v>69.72</v>
      </c>
      <c r="I136" s="188"/>
      <c r="J136" s="189">
        <f>ROUND(I136*H136,2)</f>
        <v>0</v>
      </c>
      <c r="K136" s="190"/>
      <c r="L136" s="39"/>
      <c r="M136" s="191" t="s">
        <v>1</v>
      </c>
      <c r="N136" s="192" t="s">
        <v>38</v>
      </c>
      <c r="O136" s="71"/>
      <c r="P136" s="193">
        <f>O136*H136</f>
        <v>0</v>
      </c>
      <c r="Q136" s="193">
        <v>0.00013</v>
      </c>
      <c r="R136" s="193">
        <f>Q136*H136</f>
        <v>0.0090636</v>
      </c>
      <c r="S136" s="193">
        <v>0</v>
      </c>
      <c r="T136" s="194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5" t="s">
        <v>127</v>
      </c>
      <c r="AT136" s="195" t="s">
        <v>123</v>
      </c>
      <c r="AU136" s="195" t="s">
        <v>83</v>
      </c>
      <c r="AY136" s="17" t="s">
        <v>120</v>
      </c>
      <c r="BE136" s="196">
        <f>IF(N136="základní",J136,0)</f>
        <v>0</v>
      </c>
      <c r="BF136" s="196">
        <f>IF(N136="snížená",J136,0)</f>
        <v>0</v>
      </c>
      <c r="BG136" s="196">
        <f>IF(N136="zákl. přenesená",J136,0)</f>
        <v>0</v>
      </c>
      <c r="BH136" s="196">
        <f>IF(N136="sníž. přenesená",J136,0)</f>
        <v>0</v>
      </c>
      <c r="BI136" s="196">
        <f>IF(N136="nulová",J136,0)</f>
        <v>0</v>
      </c>
      <c r="BJ136" s="17" t="s">
        <v>81</v>
      </c>
      <c r="BK136" s="196">
        <f>ROUND(I136*H136,2)</f>
        <v>0</v>
      </c>
      <c r="BL136" s="17" t="s">
        <v>127</v>
      </c>
      <c r="BM136" s="195" t="s">
        <v>134</v>
      </c>
    </row>
    <row r="137" spans="1:65" s="2" customFormat="1" ht="16.5" customHeight="1">
      <c r="A137" s="34"/>
      <c r="B137" s="35"/>
      <c r="C137" s="183" t="s">
        <v>135</v>
      </c>
      <c r="D137" s="183" t="s">
        <v>123</v>
      </c>
      <c r="E137" s="184" t="s">
        <v>136</v>
      </c>
      <c r="F137" s="185" t="s">
        <v>137</v>
      </c>
      <c r="G137" s="186" t="s">
        <v>138</v>
      </c>
      <c r="H137" s="187">
        <v>3.486</v>
      </c>
      <c r="I137" s="188"/>
      <c r="J137" s="189">
        <f>ROUND(I137*H137,2)</f>
        <v>0</v>
      </c>
      <c r="K137" s="190"/>
      <c r="L137" s="39"/>
      <c r="M137" s="191" t="s">
        <v>1</v>
      </c>
      <c r="N137" s="192" t="s">
        <v>38</v>
      </c>
      <c r="O137" s="71"/>
      <c r="P137" s="193">
        <f>O137*H137</f>
        <v>0</v>
      </c>
      <c r="Q137" s="193">
        <v>0.42</v>
      </c>
      <c r="R137" s="193">
        <f>Q137*H137</f>
        <v>1.46412</v>
      </c>
      <c r="S137" s="193">
        <v>0</v>
      </c>
      <c r="T137" s="194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5" t="s">
        <v>127</v>
      </c>
      <c r="AT137" s="195" t="s">
        <v>123</v>
      </c>
      <c r="AU137" s="195" t="s">
        <v>83</v>
      </c>
      <c r="AY137" s="17" t="s">
        <v>120</v>
      </c>
      <c r="BE137" s="196">
        <f>IF(N137="základní",J137,0)</f>
        <v>0</v>
      </c>
      <c r="BF137" s="196">
        <f>IF(N137="snížená",J137,0)</f>
        <v>0</v>
      </c>
      <c r="BG137" s="196">
        <f>IF(N137="zákl. přenesená",J137,0)</f>
        <v>0</v>
      </c>
      <c r="BH137" s="196">
        <f>IF(N137="sníž. přenesená",J137,0)</f>
        <v>0</v>
      </c>
      <c r="BI137" s="196">
        <f>IF(N137="nulová",J137,0)</f>
        <v>0</v>
      </c>
      <c r="BJ137" s="17" t="s">
        <v>81</v>
      </c>
      <c r="BK137" s="196">
        <f>ROUND(I137*H137,2)</f>
        <v>0</v>
      </c>
      <c r="BL137" s="17" t="s">
        <v>127</v>
      </c>
      <c r="BM137" s="195" t="s">
        <v>139</v>
      </c>
    </row>
    <row r="138" spans="2:51" s="13" customFormat="1" ht="11.25">
      <c r="B138" s="197"/>
      <c r="C138" s="198"/>
      <c r="D138" s="199" t="s">
        <v>129</v>
      </c>
      <c r="E138" s="200" t="s">
        <v>1</v>
      </c>
      <c r="F138" s="201" t="s">
        <v>140</v>
      </c>
      <c r="G138" s="198"/>
      <c r="H138" s="200" t="s">
        <v>1</v>
      </c>
      <c r="I138" s="202"/>
      <c r="J138" s="198"/>
      <c r="K138" s="198"/>
      <c r="L138" s="203"/>
      <c r="M138" s="204"/>
      <c r="N138" s="205"/>
      <c r="O138" s="205"/>
      <c r="P138" s="205"/>
      <c r="Q138" s="205"/>
      <c r="R138" s="205"/>
      <c r="S138" s="205"/>
      <c r="T138" s="206"/>
      <c r="AT138" s="207" t="s">
        <v>129</v>
      </c>
      <c r="AU138" s="207" t="s">
        <v>83</v>
      </c>
      <c r="AV138" s="13" t="s">
        <v>81</v>
      </c>
      <c r="AW138" s="13" t="s">
        <v>31</v>
      </c>
      <c r="AX138" s="13" t="s">
        <v>73</v>
      </c>
      <c r="AY138" s="207" t="s">
        <v>120</v>
      </c>
    </row>
    <row r="139" spans="2:51" s="14" customFormat="1" ht="11.25">
      <c r="B139" s="208"/>
      <c r="C139" s="209"/>
      <c r="D139" s="199" t="s">
        <v>129</v>
      </c>
      <c r="E139" s="210" t="s">
        <v>1</v>
      </c>
      <c r="F139" s="211" t="s">
        <v>141</v>
      </c>
      <c r="G139" s="209"/>
      <c r="H139" s="212">
        <v>3.486</v>
      </c>
      <c r="I139" s="213"/>
      <c r="J139" s="209"/>
      <c r="K139" s="209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129</v>
      </c>
      <c r="AU139" s="218" t="s">
        <v>83</v>
      </c>
      <c r="AV139" s="14" t="s">
        <v>83</v>
      </c>
      <c r="AW139" s="14" t="s">
        <v>31</v>
      </c>
      <c r="AX139" s="14" t="s">
        <v>81</v>
      </c>
      <c r="AY139" s="218" t="s">
        <v>120</v>
      </c>
    </row>
    <row r="140" spans="2:63" s="12" customFormat="1" ht="22.9" customHeight="1">
      <c r="B140" s="167"/>
      <c r="C140" s="168"/>
      <c r="D140" s="169" t="s">
        <v>72</v>
      </c>
      <c r="E140" s="181" t="s">
        <v>142</v>
      </c>
      <c r="F140" s="181" t="s">
        <v>143</v>
      </c>
      <c r="G140" s="168"/>
      <c r="H140" s="168"/>
      <c r="I140" s="171"/>
      <c r="J140" s="182">
        <f>BK140</f>
        <v>0</v>
      </c>
      <c r="K140" s="168"/>
      <c r="L140" s="173"/>
      <c r="M140" s="174"/>
      <c r="N140" s="175"/>
      <c r="O140" s="175"/>
      <c r="P140" s="176">
        <f>SUM(P141:P146)</f>
        <v>0</v>
      </c>
      <c r="Q140" s="175"/>
      <c r="R140" s="176">
        <f>SUM(R141:R146)</f>
        <v>0</v>
      </c>
      <c r="S140" s="175"/>
      <c r="T140" s="177">
        <f>SUM(T141:T146)</f>
        <v>4.8804</v>
      </c>
      <c r="AR140" s="178" t="s">
        <v>81</v>
      </c>
      <c r="AT140" s="179" t="s">
        <v>72</v>
      </c>
      <c r="AU140" s="179" t="s">
        <v>81</v>
      </c>
      <c r="AY140" s="178" t="s">
        <v>120</v>
      </c>
      <c r="BK140" s="180">
        <f>SUM(BK141:BK146)</f>
        <v>0</v>
      </c>
    </row>
    <row r="141" spans="1:65" s="2" customFormat="1" ht="16.5" customHeight="1">
      <c r="A141" s="34"/>
      <c r="B141" s="35"/>
      <c r="C141" s="183" t="s">
        <v>127</v>
      </c>
      <c r="D141" s="183" t="s">
        <v>123</v>
      </c>
      <c r="E141" s="184" t="s">
        <v>144</v>
      </c>
      <c r="F141" s="185" t="s">
        <v>145</v>
      </c>
      <c r="G141" s="186" t="s">
        <v>126</v>
      </c>
      <c r="H141" s="187">
        <v>500</v>
      </c>
      <c r="I141" s="188"/>
      <c r="J141" s="189">
        <f>ROUND(I141*H141,2)</f>
        <v>0</v>
      </c>
      <c r="K141" s="190"/>
      <c r="L141" s="39"/>
      <c r="M141" s="191" t="s">
        <v>1</v>
      </c>
      <c r="N141" s="192" t="s">
        <v>38</v>
      </c>
      <c r="O141" s="71"/>
      <c r="P141" s="193">
        <f>O141*H141</f>
        <v>0</v>
      </c>
      <c r="Q141" s="193">
        <v>0</v>
      </c>
      <c r="R141" s="193">
        <f>Q141*H141</f>
        <v>0</v>
      </c>
      <c r="S141" s="193">
        <v>0</v>
      </c>
      <c r="T141" s="194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5" t="s">
        <v>127</v>
      </c>
      <c r="AT141" s="195" t="s">
        <v>123</v>
      </c>
      <c r="AU141" s="195" t="s">
        <v>83</v>
      </c>
      <c r="AY141" s="17" t="s">
        <v>120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17" t="s">
        <v>81</v>
      </c>
      <c r="BK141" s="196">
        <f>ROUND(I141*H141,2)</f>
        <v>0</v>
      </c>
      <c r="BL141" s="17" t="s">
        <v>127</v>
      </c>
      <c r="BM141" s="195" t="s">
        <v>146</v>
      </c>
    </row>
    <row r="142" spans="2:51" s="13" customFormat="1" ht="11.25">
      <c r="B142" s="197"/>
      <c r="C142" s="198"/>
      <c r="D142" s="199" t="s">
        <v>129</v>
      </c>
      <c r="E142" s="200" t="s">
        <v>1</v>
      </c>
      <c r="F142" s="201" t="s">
        <v>147</v>
      </c>
      <c r="G142" s="198"/>
      <c r="H142" s="200" t="s">
        <v>1</v>
      </c>
      <c r="I142" s="202"/>
      <c r="J142" s="198"/>
      <c r="K142" s="198"/>
      <c r="L142" s="203"/>
      <c r="M142" s="204"/>
      <c r="N142" s="205"/>
      <c r="O142" s="205"/>
      <c r="P142" s="205"/>
      <c r="Q142" s="205"/>
      <c r="R142" s="205"/>
      <c r="S142" s="205"/>
      <c r="T142" s="206"/>
      <c r="AT142" s="207" t="s">
        <v>129</v>
      </c>
      <c r="AU142" s="207" t="s">
        <v>83</v>
      </c>
      <c r="AV142" s="13" t="s">
        <v>81</v>
      </c>
      <c r="AW142" s="13" t="s">
        <v>31</v>
      </c>
      <c r="AX142" s="13" t="s">
        <v>73</v>
      </c>
      <c r="AY142" s="207" t="s">
        <v>120</v>
      </c>
    </row>
    <row r="143" spans="2:51" s="14" customFormat="1" ht="11.25">
      <c r="B143" s="208"/>
      <c r="C143" s="209"/>
      <c r="D143" s="199" t="s">
        <v>129</v>
      </c>
      <c r="E143" s="210" t="s">
        <v>1</v>
      </c>
      <c r="F143" s="211" t="s">
        <v>148</v>
      </c>
      <c r="G143" s="209"/>
      <c r="H143" s="212">
        <v>500</v>
      </c>
      <c r="I143" s="213"/>
      <c r="J143" s="209"/>
      <c r="K143" s="209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129</v>
      </c>
      <c r="AU143" s="218" t="s">
        <v>83</v>
      </c>
      <c r="AV143" s="14" t="s">
        <v>83</v>
      </c>
      <c r="AW143" s="14" t="s">
        <v>31</v>
      </c>
      <c r="AX143" s="14" t="s">
        <v>81</v>
      </c>
      <c r="AY143" s="218" t="s">
        <v>120</v>
      </c>
    </row>
    <row r="144" spans="1:65" s="2" customFormat="1" ht="24.2" customHeight="1">
      <c r="A144" s="34"/>
      <c r="B144" s="35"/>
      <c r="C144" s="183" t="s">
        <v>149</v>
      </c>
      <c r="D144" s="183" t="s">
        <v>123</v>
      </c>
      <c r="E144" s="184" t="s">
        <v>150</v>
      </c>
      <c r="F144" s="185" t="s">
        <v>151</v>
      </c>
      <c r="G144" s="186" t="s">
        <v>138</v>
      </c>
      <c r="H144" s="187">
        <v>3.486</v>
      </c>
      <c r="I144" s="188"/>
      <c r="J144" s="189">
        <f>ROUND(I144*H144,2)</f>
        <v>0</v>
      </c>
      <c r="K144" s="190"/>
      <c r="L144" s="39"/>
      <c r="M144" s="191" t="s">
        <v>1</v>
      </c>
      <c r="N144" s="192" t="s">
        <v>38</v>
      </c>
      <c r="O144" s="71"/>
      <c r="P144" s="193">
        <f>O144*H144</f>
        <v>0</v>
      </c>
      <c r="Q144" s="193">
        <v>0</v>
      </c>
      <c r="R144" s="193">
        <f>Q144*H144</f>
        <v>0</v>
      </c>
      <c r="S144" s="193">
        <v>1.4</v>
      </c>
      <c r="T144" s="194">
        <f>S144*H144</f>
        <v>4.8804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5" t="s">
        <v>127</v>
      </c>
      <c r="AT144" s="195" t="s">
        <v>123</v>
      </c>
      <c r="AU144" s="195" t="s">
        <v>83</v>
      </c>
      <c r="AY144" s="17" t="s">
        <v>120</v>
      </c>
      <c r="BE144" s="196">
        <f>IF(N144="základní",J144,0)</f>
        <v>0</v>
      </c>
      <c r="BF144" s="196">
        <f>IF(N144="snížená",J144,0)</f>
        <v>0</v>
      </c>
      <c r="BG144" s="196">
        <f>IF(N144="zákl. přenesená",J144,0)</f>
        <v>0</v>
      </c>
      <c r="BH144" s="196">
        <f>IF(N144="sníž. přenesená",J144,0)</f>
        <v>0</v>
      </c>
      <c r="BI144" s="196">
        <f>IF(N144="nulová",J144,0)</f>
        <v>0</v>
      </c>
      <c r="BJ144" s="17" t="s">
        <v>81</v>
      </c>
      <c r="BK144" s="196">
        <f>ROUND(I144*H144,2)</f>
        <v>0</v>
      </c>
      <c r="BL144" s="17" t="s">
        <v>127</v>
      </c>
      <c r="BM144" s="195" t="s">
        <v>152</v>
      </c>
    </row>
    <row r="145" spans="2:51" s="13" customFormat="1" ht="11.25">
      <c r="B145" s="197"/>
      <c r="C145" s="198"/>
      <c r="D145" s="199" t="s">
        <v>129</v>
      </c>
      <c r="E145" s="200" t="s">
        <v>1</v>
      </c>
      <c r="F145" s="201" t="s">
        <v>153</v>
      </c>
      <c r="G145" s="198"/>
      <c r="H145" s="200" t="s">
        <v>1</v>
      </c>
      <c r="I145" s="202"/>
      <c r="J145" s="198"/>
      <c r="K145" s="198"/>
      <c r="L145" s="203"/>
      <c r="M145" s="204"/>
      <c r="N145" s="205"/>
      <c r="O145" s="205"/>
      <c r="P145" s="205"/>
      <c r="Q145" s="205"/>
      <c r="R145" s="205"/>
      <c r="S145" s="205"/>
      <c r="T145" s="206"/>
      <c r="AT145" s="207" t="s">
        <v>129</v>
      </c>
      <c r="AU145" s="207" t="s">
        <v>83</v>
      </c>
      <c r="AV145" s="13" t="s">
        <v>81</v>
      </c>
      <c r="AW145" s="13" t="s">
        <v>31</v>
      </c>
      <c r="AX145" s="13" t="s">
        <v>73</v>
      </c>
      <c r="AY145" s="207" t="s">
        <v>120</v>
      </c>
    </row>
    <row r="146" spans="2:51" s="14" customFormat="1" ht="11.25">
      <c r="B146" s="208"/>
      <c r="C146" s="209"/>
      <c r="D146" s="199" t="s">
        <v>129</v>
      </c>
      <c r="E146" s="210" t="s">
        <v>1</v>
      </c>
      <c r="F146" s="211" t="s">
        <v>141</v>
      </c>
      <c r="G146" s="209"/>
      <c r="H146" s="212">
        <v>3.486</v>
      </c>
      <c r="I146" s="213"/>
      <c r="J146" s="209"/>
      <c r="K146" s="209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129</v>
      </c>
      <c r="AU146" s="218" t="s">
        <v>83</v>
      </c>
      <c r="AV146" s="14" t="s">
        <v>83</v>
      </c>
      <c r="AW146" s="14" t="s">
        <v>31</v>
      </c>
      <c r="AX146" s="14" t="s">
        <v>81</v>
      </c>
      <c r="AY146" s="218" t="s">
        <v>120</v>
      </c>
    </row>
    <row r="147" spans="2:63" s="12" customFormat="1" ht="22.9" customHeight="1">
      <c r="B147" s="167"/>
      <c r="C147" s="168"/>
      <c r="D147" s="169" t="s">
        <v>72</v>
      </c>
      <c r="E147" s="181" t="s">
        <v>154</v>
      </c>
      <c r="F147" s="181" t="s">
        <v>155</v>
      </c>
      <c r="G147" s="168"/>
      <c r="H147" s="168"/>
      <c r="I147" s="171"/>
      <c r="J147" s="182">
        <f>BK147</f>
        <v>0</v>
      </c>
      <c r="K147" s="168"/>
      <c r="L147" s="173"/>
      <c r="M147" s="174"/>
      <c r="N147" s="175"/>
      <c r="O147" s="175"/>
      <c r="P147" s="176">
        <f>SUM(P148:P153)</f>
        <v>0</v>
      </c>
      <c r="Q147" s="175"/>
      <c r="R147" s="176">
        <f>SUM(R148:R153)</f>
        <v>0</v>
      </c>
      <c r="S147" s="175"/>
      <c r="T147" s="177">
        <f>SUM(T148:T153)</f>
        <v>0</v>
      </c>
      <c r="AR147" s="178" t="s">
        <v>81</v>
      </c>
      <c r="AT147" s="179" t="s">
        <v>72</v>
      </c>
      <c r="AU147" s="179" t="s">
        <v>81</v>
      </c>
      <c r="AY147" s="178" t="s">
        <v>120</v>
      </c>
      <c r="BK147" s="180">
        <f>SUM(BK148:BK153)</f>
        <v>0</v>
      </c>
    </row>
    <row r="148" spans="1:65" s="2" customFormat="1" ht="24.2" customHeight="1">
      <c r="A148" s="34"/>
      <c r="B148" s="35"/>
      <c r="C148" s="183" t="s">
        <v>121</v>
      </c>
      <c r="D148" s="183" t="s">
        <v>123</v>
      </c>
      <c r="E148" s="184" t="s">
        <v>156</v>
      </c>
      <c r="F148" s="185" t="s">
        <v>157</v>
      </c>
      <c r="G148" s="186" t="s">
        <v>158</v>
      </c>
      <c r="H148" s="187">
        <v>4.025</v>
      </c>
      <c r="I148" s="188"/>
      <c r="J148" s="189">
        <f>ROUND(I148*H148,2)</f>
        <v>0</v>
      </c>
      <c r="K148" s="190"/>
      <c r="L148" s="39"/>
      <c r="M148" s="191" t="s">
        <v>1</v>
      </c>
      <c r="N148" s="192" t="s">
        <v>38</v>
      </c>
      <c r="O148" s="71"/>
      <c r="P148" s="193">
        <f>O148*H148</f>
        <v>0</v>
      </c>
      <c r="Q148" s="193">
        <v>0</v>
      </c>
      <c r="R148" s="193">
        <f>Q148*H148</f>
        <v>0</v>
      </c>
      <c r="S148" s="193">
        <v>0</v>
      </c>
      <c r="T148" s="194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5" t="s">
        <v>127</v>
      </c>
      <c r="AT148" s="195" t="s">
        <v>123</v>
      </c>
      <c r="AU148" s="195" t="s">
        <v>83</v>
      </c>
      <c r="AY148" s="17" t="s">
        <v>120</v>
      </c>
      <c r="BE148" s="196">
        <f>IF(N148="základní",J148,0)</f>
        <v>0</v>
      </c>
      <c r="BF148" s="196">
        <f>IF(N148="snížená",J148,0)</f>
        <v>0</v>
      </c>
      <c r="BG148" s="196">
        <f>IF(N148="zákl. přenesená",J148,0)</f>
        <v>0</v>
      </c>
      <c r="BH148" s="196">
        <f>IF(N148="sníž. přenesená",J148,0)</f>
        <v>0</v>
      </c>
      <c r="BI148" s="196">
        <f>IF(N148="nulová",J148,0)</f>
        <v>0</v>
      </c>
      <c r="BJ148" s="17" t="s">
        <v>81</v>
      </c>
      <c r="BK148" s="196">
        <f>ROUND(I148*H148,2)</f>
        <v>0</v>
      </c>
      <c r="BL148" s="17" t="s">
        <v>127</v>
      </c>
      <c r="BM148" s="195" t="s">
        <v>159</v>
      </c>
    </row>
    <row r="149" spans="1:65" s="2" customFormat="1" ht="33" customHeight="1">
      <c r="A149" s="34"/>
      <c r="B149" s="35"/>
      <c r="C149" s="183" t="s">
        <v>160</v>
      </c>
      <c r="D149" s="183" t="s">
        <v>123</v>
      </c>
      <c r="E149" s="184" t="s">
        <v>161</v>
      </c>
      <c r="F149" s="185" t="s">
        <v>162</v>
      </c>
      <c r="G149" s="186" t="s">
        <v>158</v>
      </c>
      <c r="H149" s="187">
        <v>8.05</v>
      </c>
      <c r="I149" s="188"/>
      <c r="J149" s="189">
        <f>ROUND(I149*H149,2)</f>
        <v>0</v>
      </c>
      <c r="K149" s="190"/>
      <c r="L149" s="39"/>
      <c r="M149" s="191" t="s">
        <v>1</v>
      </c>
      <c r="N149" s="192" t="s">
        <v>38</v>
      </c>
      <c r="O149" s="71"/>
      <c r="P149" s="193">
        <f>O149*H149</f>
        <v>0</v>
      </c>
      <c r="Q149" s="193">
        <v>0</v>
      </c>
      <c r="R149" s="193">
        <f>Q149*H149</f>
        <v>0</v>
      </c>
      <c r="S149" s="193">
        <v>0</v>
      </c>
      <c r="T149" s="194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5" t="s">
        <v>127</v>
      </c>
      <c r="AT149" s="195" t="s">
        <v>123</v>
      </c>
      <c r="AU149" s="195" t="s">
        <v>83</v>
      </c>
      <c r="AY149" s="17" t="s">
        <v>120</v>
      </c>
      <c r="BE149" s="196">
        <f>IF(N149="základní",J149,0)</f>
        <v>0</v>
      </c>
      <c r="BF149" s="196">
        <f>IF(N149="snížená",J149,0)</f>
        <v>0</v>
      </c>
      <c r="BG149" s="196">
        <f>IF(N149="zákl. přenesená",J149,0)</f>
        <v>0</v>
      </c>
      <c r="BH149" s="196">
        <f>IF(N149="sníž. přenesená",J149,0)</f>
        <v>0</v>
      </c>
      <c r="BI149" s="196">
        <f>IF(N149="nulová",J149,0)</f>
        <v>0</v>
      </c>
      <c r="BJ149" s="17" t="s">
        <v>81</v>
      </c>
      <c r="BK149" s="196">
        <f>ROUND(I149*H149,2)</f>
        <v>0</v>
      </c>
      <c r="BL149" s="17" t="s">
        <v>127</v>
      </c>
      <c r="BM149" s="195" t="s">
        <v>163</v>
      </c>
    </row>
    <row r="150" spans="2:51" s="14" customFormat="1" ht="11.25">
      <c r="B150" s="208"/>
      <c r="C150" s="209"/>
      <c r="D150" s="199" t="s">
        <v>129</v>
      </c>
      <c r="E150" s="209"/>
      <c r="F150" s="211" t="s">
        <v>164</v>
      </c>
      <c r="G150" s="209"/>
      <c r="H150" s="212">
        <v>8.05</v>
      </c>
      <c r="I150" s="213"/>
      <c r="J150" s="209"/>
      <c r="K150" s="209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129</v>
      </c>
      <c r="AU150" s="218" t="s">
        <v>83</v>
      </c>
      <c r="AV150" s="14" t="s">
        <v>83</v>
      </c>
      <c r="AW150" s="14" t="s">
        <v>4</v>
      </c>
      <c r="AX150" s="14" t="s">
        <v>81</v>
      </c>
      <c r="AY150" s="218" t="s">
        <v>120</v>
      </c>
    </row>
    <row r="151" spans="1:65" s="2" customFormat="1" ht="24.2" customHeight="1">
      <c r="A151" s="34"/>
      <c r="B151" s="35"/>
      <c r="C151" s="183" t="s">
        <v>165</v>
      </c>
      <c r="D151" s="183" t="s">
        <v>123</v>
      </c>
      <c r="E151" s="184" t="s">
        <v>166</v>
      </c>
      <c r="F151" s="185" t="s">
        <v>167</v>
      </c>
      <c r="G151" s="186" t="s">
        <v>158</v>
      </c>
      <c r="H151" s="187">
        <v>4.025</v>
      </c>
      <c r="I151" s="188"/>
      <c r="J151" s="189">
        <f>ROUND(I151*H151,2)</f>
        <v>0</v>
      </c>
      <c r="K151" s="190"/>
      <c r="L151" s="39"/>
      <c r="M151" s="191" t="s">
        <v>1</v>
      </c>
      <c r="N151" s="192" t="s">
        <v>38</v>
      </c>
      <c r="O151" s="71"/>
      <c r="P151" s="193">
        <f>O151*H151</f>
        <v>0</v>
      </c>
      <c r="Q151" s="193">
        <v>0</v>
      </c>
      <c r="R151" s="193">
        <f>Q151*H151</f>
        <v>0</v>
      </c>
      <c r="S151" s="193">
        <v>0</v>
      </c>
      <c r="T151" s="194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5" t="s">
        <v>127</v>
      </c>
      <c r="AT151" s="195" t="s">
        <v>123</v>
      </c>
      <c r="AU151" s="195" t="s">
        <v>83</v>
      </c>
      <c r="AY151" s="17" t="s">
        <v>120</v>
      </c>
      <c r="BE151" s="196">
        <f>IF(N151="základní",J151,0)</f>
        <v>0</v>
      </c>
      <c r="BF151" s="196">
        <f>IF(N151="snížená",J151,0)</f>
        <v>0</v>
      </c>
      <c r="BG151" s="196">
        <f>IF(N151="zákl. přenesená",J151,0)</f>
        <v>0</v>
      </c>
      <c r="BH151" s="196">
        <f>IF(N151="sníž. přenesená",J151,0)</f>
        <v>0</v>
      </c>
      <c r="BI151" s="196">
        <f>IF(N151="nulová",J151,0)</f>
        <v>0</v>
      </c>
      <c r="BJ151" s="17" t="s">
        <v>81</v>
      </c>
      <c r="BK151" s="196">
        <f>ROUND(I151*H151,2)</f>
        <v>0</v>
      </c>
      <c r="BL151" s="17" t="s">
        <v>127</v>
      </c>
      <c r="BM151" s="195" t="s">
        <v>168</v>
      </c>
    </row>
    <row r="152" spans="1:65" s="2" customFormat="1" ht="24.2" customHeight="1">
      <c r="A152" s="34"/>
      <c r="B152" s="35"/>
      <c r="C152" s="183" t="s">
        <v>142</v>
      </c>
      <c r="D152" s="183" t="s">
        <v>123</v>
      </c>
      <c r="E152" s="184" t="s">
        <v>169</v>
      </c>
      <c r="F152" s="185" t="s">
        <v>170</v>
      </c>
      <c r="G152" s="186" t="s">
        <v>158</v>
      </c>
      <c r="H152" s="187">
        <v>4.025</v>
      </c>
      <c r="I152" s="188"/>
      <c r="J152" s="189">
        <f>ROUND(I152*H152,2)</f>
        <v>0</v>
      </c>
      <c r="K152" s="190"/>
      <c r="L152" s="39"/>
      <c r="M152" s="191" t="s">
        <v>1</v>
      </c>
      <c r="N152" s="192" t="s">
        <v>38</v>
      </c>
      <c r="O152" s="71"/>
      <c r="P152" s="193">
        <f>O152*H152</f>
        <v>0</v>
      </c>
      <c r="Q152" s="193">
        <v>0</v>
      </c>
      <c r="R152" s="193">
        <f>Q152*H152</f>
        <v>0</v>
      </c>
      <c r="S152" s="193">
        <v>0</v>
      </c>
      <c r="T152" s="194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5" t="s">
        <v>127</v>
      </c>
      <c r="AT152" s="195" t="s">
        <v>123</v>
      </c>
      <c r="AU152" s="195" t="s">
        <v>83</v>
      </c>
      <c r="AY152" s="17" t="s">
        <v>120</v>
      </c>
      <c r="BE152" s="196">
        <f>IF(N152="základní",J152,0)</f>
        <v>0</v>
      </c>
      <c r="BF152" s="196">
        <f>IF(N152="snížená",J152,0)</f>
        <v>0</v>
      </c>
      <c r="BG152" s="196">
        <f>IF(N152="zákl. přenesená",J152,0)</f>
        <v>0</v>
      </c>
      <c r="BH152" s="196">
        <f>IF(N152="sníž. přenesená",J152,0)</f>
        <v>0</v>
      </c>
      <c r="BI152" s="196">
        <f>IF(N152="nulová",J152,0)</f>
        <v>0</v>
      </c>
      <c r="BJ152" s="17" t="s">
        <v>81</v>
      </c>
      <c r="BK152" s="196">
        <f>ROUND(I152*H152,2)</f>
        <v>0</v>
      </c>
      <c r="BL152" s="17" t="s">
        <v>127</v>
      </c>
      <c r="BM152" s="195" t="s">
        <v>171</v>
      </c>
    </row>
    <row r="153" spans="1:65" s="2" customFormat="1" ht="33" customHeight="1">
      <c r="A153" s="34"/>
      <c r="B153" s="35"/>
      <c r="C153" s="183" t="s">
        <v>172</v>
      </c>
      <c r="D153" s="183" t="s">
        <v>123</v>
      </c>
      <c r="E153" s="184" t="s">
        <v>173</v>
      </c>
      <c r="F153" s="185" t="s">
        <v>174</v>
      </c>
      <c r="G153" s="186" t="s">
        <v>158</v>
      </c>
      <c r="H153" s="187">
        <v>4.025</v>
      </c>
      <c r="I153" s="188"/>
      <c r="J153" s="189">
        <f>ROUND(I153*H153,2)</f>
        <v>0</v>
      </c>
      <c r="K153" s="190"/>
      <c r="L153" s="39"/>
      <c r="M153" s="191" t="s">
        <v>1</v>
      </c>
      <c r="N153" s="192" t="s">
        <v>38</v>
      </c>
      <c r="O153" s="71"/>
      <c r="P153" s="193">
        <f>O153*H153</f>
        <v>0</v>
      </c>
      <c r="Q153" s="193">
        <v>0</v>
      </c>
      <c r="R153" s="193">
        <f>Q153*H153</f>
        <v>0</v>
      </c>
      <c r="S153" s="193">
        <v>0</v>
      </c>
      <c r="T153" s="194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5" t="s">
        <v>127</v>
      </c>
      <c r="AT153" s="195" t="s">
        <v>123</v>
      </c>
      <c r="AU153" s="195" t="s">
        <v>83</v>
      </c>
      <c r="AY153" s="17" t="s">
        <v>120</v>
      </c>
      <c r="BE153" s="196">
        <f>IF(N153="základní",J153,0)</f>
        <v>0</v>
      </c>
      <c r="BF153" s="196">
        <f>IF(N153="snížená",J153,0)</f>
        <v>0</v>
      </c>
      <c r="BG153" s="196">
        <f>IF(N153="zákl. přenesená",J153,0)</f>
        <v>0</v>
      </c>
      <c r="BH153" s="196">
        <f>IF(N153="sníž. přenesená",J153,0)</f>
        <v>0</v>
      </c>
      <c r="BI153" s="196">
        <f>IF(N153="nulová",J153,0)</f>
        <v>0</v>
      </c>
      <c r="BJ153" s="17" t="s">
        <v>81</v>
      </c>
      <c r="BK153" s="196">
        <f>ROUND(I153*H153,2)</f>
        <v>0</v>
      </c>
      <c r="BL153" s="17" t="s">
        <v>127</v>
      </c>
      <c r="BM153" s="195" t="s">
        <v>175</v>
      </c>
    </row>
    <row r="154" spans="2:63" s="12" customFormat="1" ht="22.9" customHeight="1">
      <c r="B154" s="167"/>
      <c r="C154" s="168"/>
      <c r="D154" s="169" t="s">
        <v>72</v>
      </c>
      <c r="E154" s="181" t="s">
        <v>176</v>
      </c>
      <c r="F154" s="181" t="s">
        <v>177</v>
      </c>
      <c r="G154" s="168"/>
      <c r="H154" s="168"/>
      <c r="I154" s="171"/>
      <c r="J154" s="182">
        <f>BK154</f>
        <v>0</v>
      </c>
      <c r="K154" s="168"/>
      <c r="L154" s="173"/>
      <c r="M154" s="174"/>
      <c r="N154" s="175"/>
      <c r="O154" s="175"/>
      <c r="P154" s="176">
        <f>SUM(P155:P156)</f>
        <v>0</v>
      </c>
      <c r="Q154" s="175"/>
      <c r="R154" s="176">
        <f>SUM(R155:R156)</f>
        <v>0</v>
      </c>
      <c r="S154" s="175"/>
      <c r="T154" s="177">
        <f>SUM(T155:T156)</f>
        <v>0</v>
      </c>
      <c r="AR154" s="178" t="s">
        <v>81</v>
      </c>
      <c r="AT154" s="179" t="s">
        <v>72</v>
      </c>
      <c r="AU154" s="179" t="s">
        <v>81</v>
      </c>
      <c r="AY154" s="178" t="s">
        <v>120</v>
      </c>
      <c r="BK154" s="180">
        <f>SUM(BK155:BK156)</f>
        <v>0</v>
      </c>
    </row>
    <row r="155" spans="1:65" s="2" customFormat="1" ht="24.2" customHeight="1">
      <c r="A155" s="34"/>
      <c r="B155" s="35"/>
      <c r="C155" s="183" t="s">
        <v>178</v>
      </c>
      <c r="D155" s="183" t="s">
        <v>123</v>
      </c>
      <c r="E155" s="184" t="s">
        <v>179</v>
      </c>
      <c r="F155" s="185" t="s">
        <v>180</v>
      </c>
      <c r="G155" s="186" t="s">
        <v>158</v>
      </c>
      <c r="H155" s="187">
        <v>1.684</v>
      </c>
      <c r="I155" s="188"/>
      <c r="J155" s="189">
        <f>ROUND(I155*H155,2)</f>
        <v>0</v>
      </c>
      <c r="K155" s="190"/>
      <c r="L155" s="39"/>
      <c r="M155" s="191" t="s">
        <v>1</v>
      </c>
      <c r="N155" s="192" t="s">
        <v>38</v>
      </c>
      <c r="O155" s="71"/>
      <c r="P155" s="193">
        <f>O155*H155</f>
        <v>0</v>
      </c>
      <c r="Q155" s="193">
        <v>0</v>
      </c>
      <c r="R155" s="193">
        <f>Q155*H155</f>
        <v>0</v>
      </c>
      <c r="S155" s="193">
        <v>0</v>
      </c>
      <c r="T155" s="194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5" t="s">
        <v>127</v>
      </c>
      <c r="AT155" s="195" t="s">
        <v>123</v>
      </c>
      <c r="AU155" s="195" t="s">
        <v>83</v>
      </c>
      <c r="AY155" s="17" t="s">
        <v>120</v>
      </c>
      <c r="BE155" s="196">
        <f>IF(N155="základní",J155,0)</f>
        <v>0</v>
      </c>
      <c r="BF155" s="196">
        <f>IF(N155="snížená",J155,0)</f>
        <v>0</v>
      </c>
      <c r="BG155" s="196">
        <f>IF(N155="zákl. přenesená",J155,0)</f>
        <v>0</v>
      </c>
      <c r="BH155" s="196">
        <f>IF(N155="sníž. přenesená",J155,0)</f>
        <v>0</v>
      </c>
      <c r="BI155" s="196">
        <f>IF(N155="nulová",J155,0)</f>
        <v>0</v>
      </c>
      <c r="BJ155" s="17" t="s">
        <v>81</v>
      </c>
      <c r="BK155" s="196">
        <f>ROUND(I155*H155,2)</f>
        <v>0</v>
      </c>
      <c r="BL155" s="17" t="s">
        <v>127</v>
      </c>
      <c r="BM155" s="195" t="s">
        <v>181</v>
      </c>
    </row>
    <row r="156" spans="1:65" s="2" customFormat="1" ht="24.2" customHeight="1">
      <c r="A156" s="34"/>
      <c r="B156" s="35"/>
      <c r="C156" s="183" t="s">
        <v>8</v>
      </c>
      <c r="D156" s="183" t="s">
        <v>123</v>
      </c>
      <c r="E156" s="184" t="s">
        <v>182</v>
      </c>
      <c r="F156" s="185" t="s">
        <v>183</v>
      </c>
      <c r="G156" s="186" t="s">
        <v>158</v>
      </c>
      <c r="H156" s="187">
        <v>1.684</v>
      </c>
      <c r="I156" s="188"/>
      <c r="J156" s="189">
        <f>ROUND(I156*H156,2)</f>
        <v>0</v>
      </c>
      <c r="K156" s="190"/>
      <c r="L156" s="39"/>
      <c r="M156" s="191" t="s">
        <v>1</v>
      </c>
      <c r="N156" s="192" t="s">
        <v>38</v>
      </c>
      <c r="O156" s="71"/>
      <c r="P156" s="193">
        <f>O156*H156</f>
        <v>0</v>
      </c>
      <c r="Q156" s="193">
        <v>0</v>
      </c>
      <c r="R156" s="193">
        <f>Q156*H156</f>
        <v>0</v>
      </c>
      <c r="S156" s="193">
        <v>0</v>
      </c>
      <c r="T156" s="194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5" t="s">
        <v>127</v>
      </c>
      <c r="AT156" s="195" t="s">
        <v>123</v>
      </c>
      <c r="AU156" s="195" t="s">
        <v>83</v>
      </c>
      <c r="AY156" s="17" t="s">
        <v>120</v>
      </c>
      <c r="BE156" s="196">
        <f>IF(N156="základní",J156,0)</f>
        <v>0</v>
      </c>
      <c r="BF156" s="196">
        <f>IF(N156="snížená",J156,0)</f>
        <v>0</v>
      </c>
      <c r="BG156" s="196">
        <f>IF(N156="zákl. přenesená",J156,0)</f>
        <v>0</v>
      </c>
      <c r="BH156" s="196">
        <f>IF(N156="sníž. přenesená",J156,0)</f>
        <v>0</v>
      </c>
      <c r="BI156" s="196">
        <f>IF(N156="nulová",J156,0)</f>
        <v>0</v>
      </c>
      <c r="BJ156" s="17" t="s">
        <v>81</v>
      </c>
      <c r="BK156" s="196">
        <f>ROUND(I156*H156,2)</f>
        <v>0</v>
      </c>
      <c r="BL156" s="17" t="s">
        <v>127</v>
      </c>
      <c r="BM156" s="195" t="s">
        <v>184</v>
      </c>
    </row>
    <row r="157" spans="2:63" s="12" customFormat="1" ht="25.9" customHeight="1">
      <c r="B157" s="167"/>
      <c r="C157" s="168"/>
      <c r="D157" s="169" t="s">
        <v>72</v>
      </c>
      <c r="E157" s="170" t="s">
        <v>185</v>
      </c>
      <c r="F157" s="170" t="s">
        <v>186</v>
      </c>
      <c r="G157" s="168"/>
      <c r="H157" s="168"/>
      <c r="I157" s="171"/>
      <c r="J157" s="172">
        <f>BK157</f>
        <v>0</v>
      </c>
      <c r="K157" s="168"/>
      <c r="L157" s="173"/>
      <c r="M157" s="174"/>
      <c r="N157" s="175"/>
      <c r="O157" s="175"/>
      <c r="P157" s="176">
        <f>P158+P167+P171+P191</f>
        <v>0</v>
      </c>
      <c r="Q157" s="175"/>
      <c r="R157" s="176">
        <f>R158+R167+R171+R191</f>
        <v>2.34067712</v>
      </c>
      <c r="S157" s="175"/>
      <c r="T157" s="177">
        <f>T158+T167+T171+T191</f>
        <v>2.02012</v>
      </c>
      <c r="AR157" s="178" t="s">
        <v>83</v>
      </c>
      <c r="AT157" s="179" t="s">
        <v>72</v>
      </c>
      <c r="AU157" s="179" t="s">
        <v>73</v>
      </c>
      <c r="AY157" s="178" t="s">
        <v>120</v>
      </c>
      <c r="BK157" s="180">
        <f>BK158+BK167+BK171+BK191</f>
        <v>0</v>
      </c>
    </row>
    <row r="158" spans="2:63" s="12" customFormat="1" ht="22.9" customHeight="1">
      <c r="B158" s="167"/>
      <c r="C158" s="168"/>
      <c r="D158" s="169" t="s">
        <v>72</v>
      </c>
      <c r="E158" s="181" t="s">
        <v>187</v>
      </c>
      <c r="F158" s="181" t="s">
        <v>188</v>
      </c>
      <c r="G158" s="168"/>
      <c r="H158" s="168"/>
      <c r="I158" s="171"/>
      <c r="J158" s="182">
        <f>BK158</f>
        <v>0</v>
      </c>
      <c r="K158" s="168"/>
      <c r="L158" s="173"/>
      <c r="M158" s="174"/>
      <c r="N158" s="175"/>
      <c r="O158" s="175"/>
      <c r="P158" s="176">
        <f>SUM(P159:P166)</f>
        <v>0</v>
      </c>
      <c r="Q158" s="175"/>
      <c r="R158" s="176">
        <f>SUM(R159:R166)</f>
        <v>1.579158</v>
      </c>
      <c r="S158" s="175"/>
      <c r="T158" s="177">
        <f>SUM(T159:T166)</f>
        <v>1.8127199999999999</v>
      </c>
      <c r="AR158" s="178" t="s">
        <v>83</v>
      </c>
      <c r="AT158" s="179" t="s">
        <v>72</v>
      </c>
      <c r="AU158" s="179" t="s">
        <v>81</v>
      </c>
      <c r="AY158" s="178" t="s">
        <v>120</v>
      </c>
      <c r="BK158" s="180">
        <f>SUM(BK159:BK166)</f>
        <v>0</v>
      </c>
    </row>
    <row r="159" spans="1:65" s="2" customFormat="1" ht="33" customHeight="1">
      <c r="A159" s="34"/>
      <c r="B159" s="35"/>
      <c r="C159" s="183" t="s">
        <v>189</v>
      </c>
      <c r="D159" s="183" t="s">
        <v>123</v>
      </c>
      <c r="E159" s="184" t="s">
        <v>190</v>
      </c>
      <c r="F159" s="185" t="s">
        <v>191</v>
      </c>
      <c r="G159" s="186" t="s">
        <v>126</v>
      </c>
      <c r="H159" s="187">
        <v>69.72</v>
      </c>
      <c r="I159" s="188"/>
      <c r="J159" s="189">
        <f>ROUND(I159*H159,2)</f>
        <v>0</v>
      </c>
      <c r="K159" s="190"/>
      <c r="L159" s="39"/>
      <c r="M159" s="191" t="s">
        <v>1</v>
      </c>
      <c r="N159" s="192" t="s">
        <v>38</v>
      </c>
      <c r="O159" s="71"/>
      <c r="P159" s="193">
        <f>O159*H159</f>
        <v>0</v>
      </c>
      <c r="Q159" s="193">
        <v>0</v>
      </c>
      <c r="R159" s="193">
        <f>Q159*H159</f>
        <v>0</v>
      </c>
      <c r="S159" s="193">
        <v>0.026</v>
      </c>
      <c r="T159" s="194">
        <f>S159*H159</f>
        <v>1.8127199999999999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5" t="s">
        <v>192</v>
      </c>
      <c r="AT159" s="195" t="s">
        <v>123</v>
      </c>
      <c r="AU159" s="195" t="s">
        <v>83</v>
      </c>
      <c r="AY159" s="17" t="s">
        <v>120</v>
      </c>
      <c r="BE159" s="196">
        <f>IF(N159="základní",J159,0)</f>
        <v>0</v>
      </c>
      <c r="BF159" s="196">
        <f>IF(N159="snížená",J159,0)</f>
        <v>0</v>
      </c>
      <c r="BG159" s="196">
        <f>IF(N159="zákl. přenesená",J159,0)</f>
        <v>0</v>
      </c>
      <c r="BH159" s="196">
        <f>IF(N159="sníž. přenesená",J159,0)</f>
        <v>0</v>
      </c>
      <c r="BI159" s="196">
        <f>IF(N159="nulová",J159,0)</f>
        <v>0</v>
      </c>
      <c r="BJ159" s="17" t="s">
        <v>81</v>
      </c>
      <c r="BK159" s="196">
        <f>ROUND(I159*H159,2)</f>
        <v>0</v>
      </c>
      <c r="BL159" s="17" t="s">
        <v>192</v>
      </c>
      <c r="BM159" s="195" t="s">
        <v>193</v>
      </c>
    </row>
    <row r="160" spans="2:51" s="13" customFormat="1" ht="11.25">
      <c r="B160" s="197"/>
      <c r="C160" s="198"/>
      <c r="D160" s="199" t="s">
        <v>129</v>
      </c>
      <c r="E160" s="200" t="s">
        <v>1</v>
      </c>
      <c r="F160" s="201" t="s">
        <v>194</v>
      </c>
      <c r="G160" s="198"/>
      <c r="H160" s="200" t="s">
        <v>1</v>
      </c>
      <c r="I160" s="202"/>
      <c r="J160" s="198"/>
      <c r="K160" s="198"/>
      <c r="L160" s="203"/>
      <c r="M160" s="204"/>
      <c r="N160" s="205"/>
      <c r="O160" s="205"/>
      <c r="P160" s="205"/>
      <c r="Q160" s="205"/>
      <c r="R160" s="205"/>
      <c r="S160" s="205"/>
      <c r="T160" s="206"/>
      <c r="AT160" s="207" t="s">
        <v>129</v>
      </c>
      <c r="AU160" s="207" t="s">
        <v>83</v>
      </c>
      <c r="AV160" s="13" t="s">
        <v>81</v>
      </c>
      <c r="AW160" s="13" t="s">
        <v>31</v>
      </c>
      <c r="AX160" s="13" t="s">
        <v>73</v>
      </c>
      <c r="AY160" s="207" t="s">
        <v>120</v>
      </c>
    </row>
    <row r="161" spans="2:51" s="14" customFormat="1" ht="11.25">
      <c r="B161" s="208"/>
      <c r="C161" s="209"/>
      <c r="D161" s="199" t="s">
        <v>129</v>
      </c>
      <c r="E161" s="210" t="s">
        <v>1</v>
      </c>
      <c r="F161" s="211" t="s">
        <v>195</v>
      </c>
      <c r="G161" s="209"/>
      <c r="H161" s="212">
        <v>69</v>
      </c>
      <c r="I161" s="213"/>
      <c r="J161" s="209"/>
      <c r="K161" s="209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129</v>
      </c>
      <c r="AU161" s="218" t="s">
        <v>83</v>
      </c>
      <c r="AV161" s="14" t="s">
        <v>83</v>
      </c>
      <c r="AW161" s="14" t="s">
        <v>31</v>
      </c>
      <c r="AX161" s="14" t="s">
        <v>73</v>
      </c>
      <c r="AY161" s="218" t="s">
        <v>120</v>
      </c>
    </row>
    <row r="162" spans="2:51" s="14" customFormat="1" ht="11.25">
      <c r="B162" s="208"/>
      <c r="C162" s="209"/>
      <c r="D162" s="199" t="s">
        <v>129</v>
      </c>
      <c r="E162" s="210" t="s">
        <v>1</v>
      </c>
      <c r="F162" s="211" t="s">
        <v>196</v>
      </c>
      <c r="G162" s="209"/>
      <c r="H162" s="212">
        <v>0.7200000000000001</v>
      </c>
      <c r="I162" s="213"/>
      <c r="J162" s="209"/>
      <c r="K162" s="209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129</v>
      </c>
      <c r="AU162" s="218" t="s">
        <v>83</v>
      </c>
      <c r="AV162" s="14" t="s">
        <v>83</v>
      </c>
      <c r="AW162" s="14" t="s">
        <v>31</v>
      </c>
      <c r="AX162" s="14" t="s">
        <v>73</v>
      </c>
      <c r="AY162" s="218" t="s">
        <v>120</v>
      </c>
    </row>
    <row r="163" spans="2:51" s="15" customFormat="1" ht="11.25">
      <c r="B163" s="219"/>
      <c r="C163" s="220"/>
      <c r="D163" s="199" t="s">
        <v>129</v>
      </c>
      <c r="E163" s="221" t="s">
        <v>1</v>
      </c>
      <c r="F163" s="222" t="s">
        <v>197</v>
      </c>
      <c r="G163" s="220"/>
      <c r="H163" s="223">
        <v>69.72</v>
      </c>
      <c r="I163" s="224"/>
      <c r="J163" s="220"/>
      <c r="K163" s="220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129</v>
      </c>
      <c r="AU163" s="229" t="s">
        <v>83</v>
      </c>
      <c r="AV163" s="15" t="s">
        <v>127</v>
      </c>
      <c r="AW163" s="15" t="s">
        <v>31</v>
      </c>
      <c r="AX163" s="15" t="s">
        <v>81</v>
      </c>
      <c r="AY163" s="229" t="s">
        <v>120</v>
      </c>
    </row>
    <row r="164" spans="1:65" s="2" customFormat="1" ht="33" customHeight="1">
      <c r="A164" s="34"/>
      <c r="B164" s="35"/>
      <c r="C164" s="183" t="s">
        <v>198</v>
      </c>
      <c r="D164" s="183" t="s">
        <v>123</v>
      </c>
      <c r="E164" s="184" t="s">
        <v>199</v>
      </c>
      <c r="F164" s="185" t="s">
        <v>200</v>
      </c>
      <c r="G164" s="186" t="s">
        <v>126</v>
      </c>
      <c r="H164" s="187">
        <v>69.72</v>
      </c>
      <c r="I164" s="188"/>
      <c r="J164" s="189">
        <f>ROUND(I164*H164,2)</f>
        <v>0</v>
      </c>
      <c r="K164" s="190"/>
      <c r="L164" s="39"/>
      <c r="M164" s="191" t="s">
        <v>1</v>
      </c>
      <c r="N164" s="192" t="s">
        <v>38</v>
      </c>
      <c r="O164" s="71"/>
      <c r="P164" s="193">
        <f>O164*H164</f>
        <v>0</v>
      </c>
      <c r="Q164" s="193">
        <v>0.02265</v>
      </c>
      <c r="R164" s="193">
        <f>Q164*H164</f>
        <v>1.579158</v>
      </c>
      <c r="S164" s="193">
        <v>0</v>
      </c>
      <c r="T164" s="194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5" t="s">
        <v>192</v>
      </c>
      <c r="AT164" s="195" t="s">
        <v>123</v>
      </c>
      <c r="AU164" s="195" t="s">
        <v>83</v>
      </c>
      <c r="AY164" s="17" t="s">
        <v>120</v>
      </c>
      <c r="BE164" s="196">
        <f>IF(N164="základní",J164,0)</f>
        <v>0</v>
      </c>
      <c r="BF164" s="196">
        <f>IF(N164="snížená",J164,0)</f>
        <v>0</v>
      </c>
      <c r="BG164" s="196">
        <f>IF(N164="zákl. přenesená",J164,0)</f>
        <v>0</v>
      </c>
      <c r="BH164" s="196">
        <f>IF(N164="sníž. přenesená",J164,0)</f>
        <v>0</v>
      </c>
      <c r="BI164" s="196">
        <f>IF(N164="nulová",J164,0)</f>
        <v>0</v>
      </c>
      <c r="BJ164" s="17" t="s">
        <v>81</v>
      </c>
      <c r="BK164" s="196">
        <f>ROUND(I164*H164,2)</f>
        <v>0</v>
      </c>
      <c r="BL164" s="17" t="s">
        <v>192</v>
      </c>
      <c r="BM164" s="195" t="s">
        <v>201</v>
      </c>
    </row>
    <row r="165" spans="1:65" s="2" customFormat="1" ht="24.2" customHeight="1">
      <c r="A165" s="34"/>
      <c r="B165" s="35"/>
      <c r="C165" s="183" t="s">
        <v>202</v>
      </c>
      <c r="D165" s="183" t="s">
        <v>123</v>
      </c>
      <c r="E165" s="184" t="s">
        <v>203</v>
      </c>
      <c r="F165" s="185" t="s">
        <v>204</v>
      </c>
      <c r="G165" s="186" t="s">
        <v>158</v>
      </c>
      <c r="H165" s="187">
        <v>1.579</v>
      </c>
      <c r="I165" s="188"/>
      <c r="J165" s="189">
        <f>ROUND(I165*H165,2)</f>
        <v>0</v>
      </c>
      <c r="K165" s="190"/>
      <c r="L165" s="39"/>
      <c r="M165" s="191" t="s">
        <v>1</v>
      </c>
      <c r="N165" s="192" t="s">
        <v>38</v>
      </c>
      <c r="O165" s="71"/>
      <c r="P165" s="193">
        <f>O165*H165</f>
        <v>0</v>
      </c>
      <c r="Q165" s="193">
        <v>0</v>
      </c>
      <c r="R165" s="193">
        <f>Q165*H165</f>
        <v>0</v>
      </c>
      <c r="S165" s="193">
        <v>0</v>
      </c>
      <c r="T165" s="194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5" t="s">
        <v>192</v>
      </c>
      <c r="AT165" s="195" t="s">
        <v>123</v>
      </c>
      <c r="AU165" s="195" t="s">
        <v>83</v>
      </c>
      <c r="AY165" s="17" t="s">
        <v>120</v>
      </c>
      <c r="BE165" s="196">
        <f>IF(N165="základní",J165,0)</f>
        <v>0</v>
      </c>
      <c r="BF165" s="196">
        <f>IF(N165="snížená",J165,0)</f>
        <v>0</v>
      </c>
      <c r="BG165" s="196">
        <f>IF(N165="zákl. přenesená",J165,0)</f>
        <v>0</v>
      </c>
      <c r="BH165" s="196">
        <f>IF(N165="sníž. přenesená",J165,0)</f>
        <v>0</v>
      </c>
      <c r="BI165" s="196">
        <f>IF(N165="nulová",J165,0)</f>
        <v>0</v>
      </c>
      <c r="BJ165" s="17" t="s">
        <v>81</v>
      </c>
      <c r="BK165" s="196">
        <f>ROUND(I165*H165,2)</f>
        <v>0</v>
      </c>
      <c r="BL165" s="17" t="s">
        <v>192</v>
      </c>
      <c r="BM165" s="195" t="s">
        <v>205</v>
      </c>
    </row>
    <row r="166" spans="1:65" s="2" customFormat="1" ht="24.2" customHeight="1">
      <c r="A166" s="34"/>
      <c r="B166" s="35"/>
      <c r="C166" s="183" t="s">
        <v>192</v>
      </c>
      <c r="D166" s="183" t="s">
        <v>123</v>
      </c>
      <c r="E166" s="184" t="s">
        <v>206</v>
      </c>
      <c r="F166" s="185" t="s">
        <v>207</v>
      </c>
      <c r="G166" s="186" t="s">
        <v>158</v>
      </c>
      <c r="H166" s="187">
        <v>1.579</v>
      </c>
      <c r="I166" s="188"/>
      <c r="J166" s="189">
        <f>ROUND(I166*H166,2)</f>
        <v>0</v>
      </c>
      <c r="K166" s="190"/>
      <c r="L166" s="39"/>
      <c r="M166" s="191" t="s">
        <v>1</v>
      </c>
      <c r="N166" s="192" t="s">
        <v>38</v>
      </c>
      <c r="O166" s="71"/>
      <c r="P166" s="193">
        <f>O166*H166</f>
        <v>0</v>
      </c>
      <c r="Q166" s="193">
        <v>0</v>
      </c>
      <c r="R166" s="193">
        <f>Q166*H166</f>
        <v>0</v>
      </c>
      <c r="S166" s="193">
        <v>0</v>
      </c>
      <c r="T166" s="194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5" t="s">
        <v>192</v>
      </c>
      <c r="AT166" s="195" t="s">
        <v>123</v>
      </c>
      <c r="AU166" s="195" t="s">
        <v>83</v>
      </c>
      <c r="AY166" s="17" t="s">
        <v>120</v>
      </c>
      <c r="BE166" s="196">
        <f>IF(N166="základní",J166,0)</f>
        <v>0</v>
      </c>
      <c r="BF166" s="196">
        <f>IF(N166="snížená",J166,0)</f>
        <v>0</v>
      </c>
      <c r="BG166" s="196">
        <f>IF(N166="zákl. přenesená",J166,0)</f>
        <v>0</v>
      </c>
      <c r="BH166" s="196">
        <f>IF(N166="sníž. přenesená",J166,0)</f>
        <v>0</v>
      </c>
      <c r="BI166" s="196">
        <f>IF(N166="nulová",J166,0)</f>
        <v>0</v>
      </c>
      <c r="BJ166" s="17" t="s">
        <v>81</v>
      </c>
      <c r="BK166" s="196">
        <f>ROUND(I166*H166,2)</f>
        <v>0</v>
      </c>
      <c r="BL166" s="17" t="s">
        <v>192</v>
      </c>
      <c r="BM166" s="195" t="s">
        <v>208</v>
      </c>
    </row>
    <row r="167" spans="2:63" s="12" customFormat="1" ht="22.9" customHeight="1">
      <c r="B167" s="167"/>
      <c r="C167" s="168"/>
      <c r="D167" s="169" t="s">
        <v>72</v>
      </c>
      <c r="E167" s="181" t="s">
        <v>209</v>
      </c>
      <c r="F167" s="181" t="s">
        <v>210</v>
      </c>
      <c r="G167" s="168"/>
      <c r="H167" s="168"/>
      <c r="I167" s="171"/>
      <c r="J167" s="182">
        <f>BK167</f>
        <v>0</v>
      </c>
      <c r="K167" s="168"/>
      <c r="L167" s="173"/>
      <c r="M167" s="174"/>
      <c r="N167" s="175"/>
      <c r="O167" s="175"/>
      <c r="P167" s="176">
        <f>SUM(P168:P170)</f>
        <v>0</v>
      </c>
      <c r="Q167" s="175"/>
      <c r="R167" s="176">
        <f>SUM(R168:R170)</f>
        <v>0</v>
      </c>
      <c r="S167" s="175"/>
      <c r="T167" s="177">
        <f>SUM(T168:T170)</f>
        <v>0.033100000000000004</v>
      </c>
      <c r="AR167" s="178" t="s">
        <v>83</v>
      </c>
      <c r="AT167" s="179" t="s">
        <v>72</v>
      </c>
      <c r="AU167" s="179" t="s">
        <v>81</v>
      </c>
      <c r="AY167" s="178" t="s">
        <v>120</v>
      </c>
      <c r="BK167" s="180">
        <f>SUM(BK168:BK170)</f>
        <v>0</v>
      </c>
    </row>
    <row r="168" spans="1:65" s="2" customFormat="1" ht="24.2" customHeight="1">
      <c r="A168" s="34"/>
      <c r="B168" s="35"/>
      <c r="C168" s="183" t="s">
        <v>211</v>
      </c>
      <c r="D168" s="183" t="s">
        <v>123</v>
      </c>
      <c r="E168" s="184" t="s">
        <v>212</v>
      </c>
      <c r="F168" s="185" t="s">
        <v>213</v>
      </c>
      <c r="G168" s="186" t="s">
        <v>214</v>
      </c>
      <c r="H168" s="187">
        <v>33.1</v>
      </c>
      <c r="I168" s="188"/>
      <c r="J168" s="189">
        <f>ROUND(I168*H168,2)</f>
        <v>0</v>
      </c>
      <c r="K168" s="190"/>
      <c r="L168" s="39"/>
      <c r="M168" s="191" t="s">
        <v>1</v>
      </c>
      <c r="N168" s="192" t="s">
        <v>38</v>
      </c>
      <c r="O168" s="71"/>
      <c r="P168" s="193">
        <f>O168*H168</f>
        <v>0</v>
      </c>
      <c r="Q168" s="193">
        <v>0</v>
      </c>
      <c r="R168" s="193">
        <f>Q168*H168</f>
        <v>0</v>
      </c>
      <c r="S168" s="193">
        <v>0.001</v>
      </c>
      <c r="T168" s="194">
        <f>S168*H168</f>
        <v>0.033100000000000004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5" t="s">
        <v>192</v>
      </c>
      <c r="AT168" s="195" t="s">
        <v>123</v>
      </c>
      <c r="AU168" s="195" t="s">
        <v>83</v>
      </c>
      <c r="AY168" s="17" t="s">
        <v>120</v>
      </c>
      <c r="BE168" s="196">
        <f>IF(N168="základní",J168,0)</f>
        <v>0</v>
      </c>
      <c r="BF168" s="196">
        <f>IF(N168="snížená",J168,0)</f>
        <v>0</v>
      </c>
      <c r="BG168" s="196">
        <f>IF(N168="zákl. přenesená",J168,0)</f>
        <v>0</v>
      </c>
      <c r="BH168" s="196">
        <f>IF(N168="sníž. přenesená",J168,0)</f>
        <v>0</v>
      </c>
      <c r="BI168" s="196">
        <f>IF(N168="nulová",J168,0)</f>
        <v>0</v>
      </c>
      <c r="BJ168" s="17" t="s">
        <v>81</v>
      </c>
      <c r="BK168" s="196">
        <f>ROUND(I168*H168,2)</f>
        <v>0</v>
      </c>
      <c r="BL168" s="17" t="s">
        <v>192</v>
      </c>
      <c r="BM168" s="195" t="s">
        <v>215</v>
      </c>
    </row>
    <row r="169" spans="2:51" s="13" customFormat="1" ht="11.25">
      <c r="B169" s="197"/>
      <c r="C169" s="198"/>
      <c r="D169" s="199" t="s">
        <v>129</v>
      </c>
      <c r="E169" s="200" t="s">
        <v>1</v>
      </c>
      <c r="F169" s="201" t="s">
        <v>194</v>
      </c>
      <c r="G169" s="198"/>
      <c r="H169" s="200" t="s">
        <v>1</v>
      </c>
      <c r="I169" s="202"/>
      <c r="J169" s="198"/>
      <c r="K169" s="198"/>
      <c r="L169" s="203"/>
      <c r="M169" s="204"/>
      <c r="N169" s="205"/>
      <c r="O169" s="205"/>
      <c r="P169" s="205"/>
      <c r="Q169" s="205"/>
      <c r="R169" s="205"/>
      <c r="S169" s="205"/>
      <c r="T169" s="206"/>
      <c r="AT169" s="207" t="s">
        <v>129</v>
      </c>
      <c r="AU169" s="207" t="s">
        <v>83</v>
      </c>
      <c r="AV169" s="13" t="s">
        <v>81</v>
      </c>
      <c r="AW169" s="13" t="s">
        <v>31</v>
      </c>
      <c r="AX169" s="13" t="s">
        <v>73</v>
      </c>
      <c r="AY169" s="207" t="s">
        <v>120</v>
      </c>
    </row>
    <row r="170" spans="2:51" s="14" customFormat="1" ht="11.25">
      <c r="B170" s="208"/>
      <c r="C170" s="209"/>
      <c r="D170" s="199" t="s">
        <v>129</v>
      </c>
      <c r="E170" s="210" t="s">
        <v>1</v>
      </c>
      <c r="F170" s="211" t="s">
        <v>216</v>
      </c>
      <c r="G170" s="209"/>
      <c r="H170" s="212">
        <v>33.099999999999994</v>
      </c>
      <c r="I170" s="213"/>
      <c r="J170" s="209"/>
      <c r="K170" s="209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129</v>
      </c>
      <c r="AU170" s="218" t="s">
        <v>83</v>
      </c>
      <c r="AV170" s="14" t="s">
        <v>83</v>
      </c>
      <c r="AW170" s="14" t="s">
        <v>31</v>
      </c>
      <c r="AX170" s="14" t="s">
        <v>81</v>
      </c>
      <c r="AY170" s="218" t="s">
        <v>120</v>
      </c>
    </row>
    <row r="171" spans="2:63" s="12" customFormat="1" ht="22.9" customHeight="1">
      <c r="B171" s="167"/>
      <c r="C171" s="168"/>
      <c r="D171" s="169" t="s">
        <v>72</v>
      </c>
      <c r="E171" s="181" t="s">
        <v>217</v>
      </c>
      <c r="F171" s="181" t="s">
        <v>218</v>
      </c>
      <c r="G171" s="168"/>
      <c r="H171" s="168"/>
      <c r="I171" s="171"/>
      <c r="J171" s="182">
        <f>BK171</f>
        <v>0</v>
      </c>
      <c r="K171" s="168"/>
      <c r="L171" s="173"/>
      <c r="M171" s="174"/>
      <c r="N171" s="175"/>
      <c r="O171" s="175"/>
      <c r="P171" s="176">
        <f>SUM(P172:P190)</f>
        <v>0</v>
      </c>
      <c r="Q171" s="175"/>
      <c r="R171" s="176">
        <f>SUM(R172:R190)</f>
        <v>0.67464592</v>
      </c>
      <c r="S171" s="175"/>
      <c r="T171" s="177">
        <f>SUM(T172:T190)</f>
        <v>0.1743</v>
      </c>
      <c r="AR171" s="178" t="s">
        <v>83</v>
      </c>
      <c r="AT171" s="179" t="s">
        <v>72</v>
      </c>
      <c r="AU171" s="179" t="s">
        <v>81</v>
      </c>
      <c r="AY171" s="178" t="s">
        <v>120</v>
      </c>
      <c r="BK171" s="180">
        <f>SUM(BK172:BK190)</f>
        <v>0</v>
      </c>
    </row>
    <row r="172" spans="1:65" s="2" customFormat="1" ht="24.2" customHeight="1">
      <c r="A172" s="34"/>
      <c r="B172" s="35"/>
      <c r="C172" s="183" t="s">
        <v>219</v>
      </c>
      <c r="D172" s="183" t="s">
        <v>123</v>
      </c>
      <c r="E172" s="184" t="s">
        <v>220</v>
      </c>
      <c r="F172" s="185" t="s">
        <v>221</v>
      </c>
      <c r="G172" s="186" t="s">
        <v>126</v>
      </c>
      <c r="H172" s="187">
        <v>69.72</v>
      </c>
      <c r="I172" s="188"/>
      <c r="J172" s="189">
        <f>ROUND(I172*H172,2)</f>
        <v>0</v>
      </c>
      <c r="K172" s="190"/>
      <c r="L172" s="39"/>
      <c r="M172" s="191" t="s">
        <v>1</v>
      </c>
      <c r="N172" s="192" t="s">
        <v>38</v>
      </c>
      <c r="O172" s="71"/>
      <c r="P172" s="193">
        <f>O172*H172</f>
        <v>0</v>
      </c>
      <c r="Q172" s="193">
        <v>0</v>
      </c>
      <c r="R172" s="193">
        <f>Q172*H172</f>
        <v>0</v>
      </c>
      <c r="S172" s="193">
        <v>0</v>
      </c>
      <c r="T172" s="194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5" t="s">
        <v>192</v>
      </c>
      <c r="AT172" s="195" t="s">
        <v>123</v>
      </c>
      <c r="AU172" s="195" t="s">
        <v>83</v>
      </c>
      <c r="AY172" s="17" t="s">
        <v>120</v>
      </c>
      <c r="BE172" s="196">
        <f>IF(N172="základní",J172,0)</f>
        <v>0</v>
      </c>
      <c r="BF172" s="196">
        <f>IF(N172="snížená",J172,0)</f>
        <v>0</v>
      </c>
      <c r="BG172" s="196">
        <f>IF(N172="zákl. přenesená",J172,0)</f>
        <v>0</v>
      </c>
      <c r="BH172" s="196">
        <f>IF(N172="sníž. přenesená",J172,0)</f>
        <v>0</v>
      </c>
      <c r="BI172" s="196">
        <f>IF(N172="nulová",J172,0)</f>
        <v>0</v>
      </c>
      <c r="BJ172" s="17" t="s">
        <v>81</v>
      </c>
      <c r="BK172" s="196">
        <f>ROUND(I172*H172,2)</f>
        <v>0</v>
      </c>
      <c r="BL172" s="17" t="s">
        <v>192</v>
      </c>
      <c r="BM172" s="195" t="s">
        <v>222</v>
      </c>
    </row>
    <row r="173" spans="2:51" s="13" customFormat="1" ht="11.25">
      <c r="B173" s="197"/>
      <c r="C173" s="198"/>
      <c r="D173" s="199" t="s">
        <v>129</v>
      </c>
      <c r="E173" s="200" t="s">
        <v>1</v>
      </c>
      <c r="F173" s="201" t="s">
        <v>194</v>
      </c>
      <c r="G173" s="198"/>
      <c r="H173" s="200" t="s">
        <v>1</v>
      </c>
      <c r="I173" s="202"/>
      <c r="J173" s="198"/>
      <c r="K173" s="198"/>
      <c r="L173" s="203"/>
      <c r="M173" s="204"/>
      <c r="N173" s="205"/>
      <c r="O173" s="205"/>
      <c r="P173" s="205"/>
      <c r="Q173" s="205"/>
      <c r="R173" s="205"/>
      <c r="S173" s="205"/>
      <c r="T173" s="206"/>
      <c r="AT173" s="207" t="s">
        <v>129</v>
      </c>
      <c r="AU173" s="207" t="s">
        <v>83</v>
      </c>
      <c r="AV173" s="13" t="s">
        <v>81</v>
      </c>
      <c r="AW173" s="13" t="s">
        <v>31</v>
      </c>
      <c r="AX173" s="13" t="s">
        <v>73</v>
      </c>
      <c r="AY173" s="207" t="s">
        <v>120</v>
      </c>
    </row>
    <row r="174" spans="2:51" s="14" customFormat="1" ht="11.25">
      <c r="B174" s="208"/>
      <c r="C174" s="209"/>
      <c r="D174" s="199" t="s">
        <v>129</v>
      </c>
      <c r="E174" s="210" t="s">
        <v>1</v>
      </c>
      <c r="F174" s="211" t="s">
        <v>195</v>
      </c>
      <c r="G174" s="209"/>
      <c r="H174" s="212">
        <v>69</v>
      </c>
      <c r="I174" s="213"/>
      <c r="J174" s="209"/>
      <c r="K174" s="209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129</v>
      </c>
      <c r="AU174" s="218" t="s">
        <v>83</v>
      </c>
      <c r="AV174" s="14" t="s">
        <v>83</v>
      </c>
      <c r="AW174" s="14" t="s">
        <v>31</v>
      </c>
      <c r="AX174" s="14" t="s">
        <v>73</v>
      </c>
      <c r="AY174" s="218" t="s">
        <v>120</v>
      </c>
    </row>
    <row r="175" spans="2:51" s="14" customFormat="1" ht="11.25">
      <c r="B175" s="208"/>
      <c r="C175" s="209"/>
      <c r="D175" s="199" t="s">
        <v>129</v>
      </c>
      <c r="E175" s="210" t="s">
        <v>1</v>
      </c>
      <c r="F175" s="211" t="s">
        <v>223</v>
      </c>
      <c r="G175" s="209"/>
      <c r="H175" s="212">
        <v>0.7200000000000001</v>
      </c>
      <c r="I175" s="213"/>
      <c r="J175" s="209"/>
      <c r="K175" s="209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129</v>
      </c>
      <c r="AU175" s="218" t="s">
        <v>83</v>
      </c>
      <c r="AV175" s="14" t="s">
        <v>83</v>
      </c>
      <c r="AW175" s="14" t="s">
        <v>31</v>
      </c>
      <c r="AX175" s="14" t="s">
        <v>73</v>
      </c>
      <c r="AY175" s="218" t="s">
        <v>120</v>
      </c>
    </row>
    <row r="176" spans="2:51" s="15" customFormat="1" ht="11.25">
      <c r="B176" s="219"/>
      <c r="C176" s="220"/>
      <c r="D176" s="199" t="s">
        <v>129</v>
      </c>
      <c r="E176" s="221" t="s">
        <v>1</v>
      </c>
      <c r="F176" s="222" t="s">
        <v>197</v>
      </c>
      <c r="G176" s="220"/>
      <c r="H176" s="223">
        <v>69.72</v>
      </c>
      <c r="I176" s="224"/>
      <c r="J176" s="220"/>
      <c r="K176" s="220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129</v>
      </c>
      <c r="AU176" s="229" t="s">
        <v>83</v>
      </c>
      <c r="AV176" s="15" t="s">
        <v>127</v>
      </c>
      <c r="AW176" s="15" t="s">
        <v>31</v>
      </c>
      <c r="AX176" s="15" t="s">
        <v>81</v>
      </c>
      <c r="AY176" s="229" t="s">
        <v>120</v>
      </c>
    </row>
    <row r="177" spans="1:65" s="2" customFormat="1" ht="16.5" customHeight="1">
      <c r="A177" s="34"/>
      <c r="B177" s="35"/>
      <c r="C177" s="183" t="s">
        <v>224</v>
      </c>
      <c r="D177" s="183" t="s">
        <v>123</v>
      </c>
      <c r="E177" s="184" t="s">
        <v>225</v>
      </c>
      <c r="F177" s="185" t="s">
        <v>226</v>
      </c>
      <c r="G177" s="186" t="s">
        <v>126</v>
      </c>
      <c r="H177" s="187">
        <v>69.72</v>
      </c>
      <c r="I177" s="188"/>
      <c r="J177" s="189">
        <f aca="true" t="shared" si="0" ref="J177:J183">ROUND(I177*H177,2)</f>
        <v>0</v>
      </c>
      <c r="K177" s="190"/>
      <c r="L177" s="39"/>
      <c r="M177" s="191" t="s">
        <v>1</v>
      </c>
      <c r="N177" s="192" t="s">
        <v>38</v>
      </c>
      <c r="O177" s="71"/>
      <c r="P177" s="193">
        <f aca="true" t="shared" si="1" ref="P177:P183">O177*H177</f>
        <v>0</v>
      </c>
      <c r="Q177" s="193">
        <v>0</v>
      </c>
      <c r="R177" s="193">
        <f aca="true" t="shared" si="2" ref="R177:R183">Q177*H177</f>
        <v>0</v>
      </c>
      <c r="S177" s="193">
        <v>0</v>
      </c>
      <c r="T177" s="194">
        <f aca="true" t="shared" si="3" ref="T177:T183"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5" t="s">
        <v>192</v>
      </c>
      <c r="AT177" s="195" t="s">
        <v>123</v>
      </c>
      <c r="AU177" s="195" t="s">
        <v>83</v>
      </c>
      <c r="AY177" s="17" t="s">
        <v>120</v>
      </c>
      <c r="BE177" s="196">
        <f aca="true" t="shared" si="4" ref="BE177:BE183">IF(N177="základní",J177,0)</f>
        <v>0</v>
      </c>
      <c r="BF177" s="196">
        <f aca="true" t="shared" si="5" ref="BF177:BF183">IF(N177="snížená",J177,0)</f>
        <v>0</v>
      </c>
      <c r="BG177" s="196">
        <f aca="true" t="shared" si="6" ref="BG177:BG183">IF(N177="zákl. přenesená",J177,0)</f>
        <v>0</v>
      </c>
      <c r="BH177" s="196">
        <f aca="true" t="shared" si="7" ref="BH177:BH183">IF(N177="sníž. přenesená",J177,0)</f>
        <v>0</v>
      </c>
      <c r="BI177" s="196">
        <f aca="true" t="shared" si="8" ref="BI177:BI183">IF(N177="nulová",J177,0)</f>
        <v>0</v>
      </c>
      <c r="BJ177" s="17" t="s">
        <v>81</v>
      </c>
      <c r="BK177" s="196">
        <f aca="true" t="shared" si="9" ref="BK177:BK183">ROUND(I177*H177,2)</f>
        <v>0</v>
      </c>
      <c r="BL177" s="17" t="s">
        <v>192</v>
      </c>
      <c r="BM177" s="195" t="s">
        <v>227</v>
      </c>
    </row>
    <row r="178" spans="1:65" s="2" customFormat="1" ht="24.2" customHeight="1">
      <c r="A178" s="34"/>
      <c r="B178" s="35"/>
      <c r="C178" s="183" t="s">
        <v>228</v>
      </c>
      <c r="D178" s="183" t="s">
        <v>123</v>
      </c>
      <c r="E178" s="184" t="s">
        <v>229</v>
      </c>
      <c r="F178" s="185" t="s">
        <v>230</v>
      </c>
      <c r="G178" s="186" t="s">
        <v>126</v>
      </c>
      <c r="H178" s="187">
        <v>69.72</v>
      </c>
      <c r="I178" s="188"/>
      <c r="J178" s="189">
        <f t="shared" si="0"/>
        <v>0</v>
      </c>
      <c r="K178" s="190"/>
      <c r="L178" s="39"/>
      <c r="M178" s="191" t="s">
        <v>1</v>
      </c>
      <c r="N178" s="192" t="s">
        <v>38</v>
      </c>
      <c r="O178" s="71"/>
      <c r="P178" s="193">
        <f t="shared" si="1"/>
        <v>0</v>
      </c>
      <c r="Q178" s="193">
        <v>3E-05</v>
      </c>
      <c r="R178" s="193">
        <f t="shared" si="2"/>
        <v>0.0020916</v>
      </c>
      <c r="S178" s="193">
        <v>0</v>
      </c>
      <c r="T178" s="194">
        <f t="shared" si="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5" t="s">
        <v>192</v>
      </c>
      <c r="AT178" s="195" t="s">
        <v>123</v>
      </c>
      <c r="AU178" s="195" t="s">
        <v>83</v>
      </c>
      <c r="AY178" s="17" t="s">
        <v>120</v>
      </c>
      <c r="BE178" s="196">
        <f t="shared" si="4"/>
        <v>0</v>
      </c>
      <c r="BF178" s="196">
        <f t="shared" si="5"/>
        <v>0</v>
      </c>
      <c r="BG178" s="196">
        <f t="shared" si="6"/>
        <v>0</v>
      </c>
      <c r="BH178" s="196">
        <f t="shared" si="7"/>
        <v>0</v>
      </c>
      <c r="BI178" s="196">
        <f t="shared" si="8"/>
        <v>0</v>
      </c>
      <c r="BJ178" s="17" t="s">
        <v>81</v>
      </c>
      <c r="BK178" s="196">
        <f t="shared" si="9"/>
        <v>0</v>
      </c>
      <c r="BL178" s="17" t="s">
        <v>192</v>
      </c>
      <c r="BM178" s="195" t="s">
        <v>231</v>
      </c>
    </row>
    <row r="179" spans="1:65" s="2" customFormat="1" ht="33" customHeight="1">
      <c r="A179" s="34"/>
      <c r="B179" s="35"/>
      <c r="C179" s="183" t="s">
        <v>7</v>
      </c>
      <c r="D179" s="183" t="s">
        <v>123</v>
      </c>
      <c r="E179" s="184" t="s">
        <v>232</v>
      </c>
      <c r="F179" s="185" t="s">
        <v>233</v>
      </c>
      <c r="G179" s="186" t="s">
        <v>126</v>
      </c>
      <c r="H179" s="187">
        <v>69.72</v>
      </c>
      <c r="I179" s="188"/>
      <c r="J179" s="189">
        <f t="shared" si="0"/>
        <v>0</v>
      </c>
      <c r="K179" s="190"/>
      <c r="L179" s="39"/>
      <c r="M179" s="191" t="s">
        <v>1</v>
      </c>
      <c r="N179" s="192" t="s">
        <v>38</v>
      </c>
      <c r="O179" s="71"/>
      <c r="P179" s="193">
        <f t="shared" si="1"/>
        <v>0</v>
      </c>
      <c r="Q179" s="193">
        <v>0.0045</v>
      </c>
      <c r="R179" s="193">
        <f t="shared" si="2"/>
        <v>0.31373999999999996</v>
      </c>
      <c r="S179" s="193">
        <v>0</v>
      </c>
      <c r="T179" s="194">
        <f t="shared" si="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5" t="s">
        <v>192</v>
      </c>
      <c r="AT179" s="195" t="s">
        <v>123</v>
      </c>
      <c r="AU179" s="195" t="s">
        <v>83</v>
      </c>
      <c r="AY179" s="17" t="s">
        <v>120</v>
      </c>
      <c r="BE179" s="196">
        <f t="shared" si="4"/>
        <v>0</v>
      </c>
      <c r="BF179" s="196">
        <f t="shared" si="5"/>
        <v>0</v>
      </c>
      <c r="BG179" s="196">
        <f t="shared" si="6"/>
        <v>0</v>
      </c>
      <c r="BH179" s="196">
        <f t="shared" si="7"/>
        <v>0</v>
      </c>
      <c r="BI179" s="196">
        <f t="shared" si="8"/>
        <v>0</v>
      </c>
      <c r="BJ179" s="17" t="s">
        <v>81</v>
      </c>
      <c r="BK179" s="196">
        <f t="shared" si="9"/>
        <v>0</v>
      </c>
      <c r="BL179" s="17" t="s">
        <v>192</v>
      </c>
      <c r="BM179" s="195" t="s">
        <v>234</v>
      </c>
    </row>
    <row r="180" spans="1:65" s="2" customFormat="1" ht="24.2" customHeight="1">
      <c r="A180" s="34"/>
      <c r="B180" s="35"/>
      <c r="C180" s="183" t="s">
        <v>235</v>
      </c>
      <c r="D180" s="183" t="s">
        <v>123</v>
      </c>
      <c r="E180" s="184" t="s">
        <v>236</v>
      </c>
      <c r="F180" s="185" t="s">
        <v>237</v>
      </c>
      <c r="G180" s="186" t="s">
        <v>126</v>
      </c>
      <c r="H180" s="187">
        <v>69.72</v>
      </c>
      <c r="I180" s="188"/>
      <c r="J180" s="189">
        <f t="shared" si="0"/>
        <v>0</v>
      </c>
      <c r="K180" s="190"/>
      <c r="L180" s="39"/>
      <c r="M180" s="191" t="s">
        <v>1</v>
      </c>
      <c r="N180" s="192" t="s">
        <v>38</v>
      </c>
      <c r="O180" s="71"/>
      <c r="P180" s="193">
        <f t="shared" si="1"/>
        <v>0</v>
      </c>
      <c r="Q180" s="193">
        <v>0</v>
      </c>
      <c r="R180" s="193">
        <f t="shared" si="2"/>
        <v>0</v>
      </c>
      <c r="S180" s="193">
        <v>0.0025</v>
      </c>
      <c r="T180" s="194">
        <f t="shared" si="3"/>
        <v>0.1743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5" t="s">
        <v>192</v>
      </c>
      <c r="AT180" s="195" t="s">
        <v>123</v>
      </c>
      <c r="AU180" s="195" t="s">
        <v>83</v>
      </c>
      <c r="AY180" s="17" t="s">
        <v>120</v>
      </c>
      <c r="BE180" s="196">
        <f t="shared" si="4"/>
        <v>0</v>
      </c>
      <c r="BF180" s="196">
        <f t="shared" si="5"/>
        <v>0</v>
      </c>
      <c r="BG180" s="196">
        <f t="shared" si="6"/>
        <v>0</v>
      </c>
      <c r="BH180" s="196">
        <f t="shared" si="7"/>
        <v>0</v>
      </c>
      <c r="BI180" s="196">
        <f t="shared" si="8"/>
        <v>0</v>
      </c>
      <c r="BJ180" s="17" t="s">
        <v>81</v>
      </c>
      <c r="BK180" s="196">
        <f t="shared" si="9"/>
        <v>0</v>
      </c>
      <c r="BL180" s="17" t="s">
        <v>192</v>
      </c>
      <c r="BM180" s="195" t="s">
        <v>238</v>
      </c>
    </row>
    <row r="181" spans="1:65" s="2" customFormat="1" ht="24.2" customHeight="1">
      <c r="A181" s="34"/>
      <c r="B181" s="35"/>
      <c r="C181" s="183" t="s">
        <v>239</v>
      </c>
      <c r="D181" s="183" t="s">
        <v>123</v>
      </c>
      <c r="E181" s="184" t="s">
        <v>240</v>
      </c>
      <c r="F181" s="185" t="s">
        <v>241</v>
      </c>
      <c r="G181" s="186" t="s">
        <v>214</v>
      </c>
      <c r="H181" s="187">
        <v>6.9</v>
      </c>
      <c r="I181" s="188"/>
      <c r="J181" s="189">
        <f t="shared" si="0"/>
        <v>0</v>
      </c>
      <c r="K181" s="190"/>
      <c r="L181" s="39"/>
      <c r="M181" s="191" t="s">
        <v>1</v>
      </c>
      <c r="N181" s="192" t="s">
        <v>38</v>
      </c>
      <c r="O181" s="71"/>
      <c r="P181" s="193">
        <f t="shared" si="1"/>
        <v>0</v>
      </c>
      <c r="Q181" s="193">
        <v>2E-05</v>
      </c>
      <c r="R181" s="193">
        <f t="shared" si="2"/>
        <v>0.00013800000000000002</v>
      </c>
      <c r="S181" s="193">
        <v>0</v>
      </c>
      <c r="T181" s="194">
        <f t="shared" si="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5" t="s">
        <v>192</v>
      </c>
      <c r="AT181" s="195" t="s">
        <v>123</v>
      </c>
      <c r="AU181" s="195" t="s">
        <v>83</v>
      </c>
      <c r="AY181" s="17" t="s">
        <v>120</v>
      </c>
      <c r="BE181" s="196">
        <f t="shared" si="4"/>
        <v>0</v>
      </c>
      <c r="BF181" s="196">
        <f t="shared" si="5"/>
        <v>0</v>
      </c>
      <c r="BG181" s="196">
        <f t="shared" si="6"/>
        <v>0</v>
      </c>
      <c r="BH181" s="196">
        <f t="shared" si="7"/>
        <v>0</v>
      </c>
      <c r="BI181" s="196">
        <f t="shared" si="8"/>
        <v>0</v>
      </c>
      <c r="BJ181" s="17" t="s">
        <v>81</v>
      </c>
      <c r="BK181" s="196">
        <f t="shared" si="9"/>
        <v>0</v>
      </c>
      <c r="BL181" s="17" t="s">
        <v>192</v>
      </c>
      <c r="BM181" s="195" t="s">
        <v>242</v>
      </c>
    </row>
    <row r="182" spans="1:65" s="2" customFormat="1" ht="21.75" customHeight="1">
      <c r="A182" s="34"/>
      <c r="B182" s="35"/>
      <c r="C182" s="183" t="s">
        <v>243</v>
      </c>
      <c r="D182" s="183" t="s">
        <v>123</v>
      </c>
      <c r="E182" s="184" t="s">
        <v>244</v>
      </c>
      <c r="F182" s="185" t="s">
        <v>245</v>
      </c>
      <c r="G182" s="186" t="s">
        <v>126</v>
      </c>
      <c r="H182" s="187">
        <v>69.72</v>
      </c>
      <c r="I182" s="188"/>
      <c r="J182" s="189">
        <f t="shared" si="0"/>
        <v>0</v>
      </c>
      <c r="K182" s="190"/>
      <c r="L182" s="39"/>
      <c r="M182" s="191" t="s">
        <v>1</v>
      </c>
      <c r="N182" s="192" t="s">
        <v>38</v>
      </c>
      <c r="O182" s="71"/>
      <c r="P182" s="193">
        <f t="shared" si="1"/>
        <v>0</v>
      </c>
      <c r="Q182" s="193">
        <v>0.0003</v>
      </c>
      <c r="R182" s="193">
        <f t="shared" si="2"/>
        <v>0.020915999999999997</v>
      </c>
      <c r="S182" s="193">
        <v>0</v>
      </c>
      <c r="T182" s="194">
        <f t="shared" si="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5" t="s">
        <v>192</v>
      </c>
      <c r="AT182" s="195" t="s">
        <v>123</v>
      </c>
      <c r="AU182" s="195" t="s">
        <v>83</v>
      </c>
      <c r="AY182" s="17" t="s">
        <v>120</v>
      </c>
      <c r="BE182" s="196">
        <f t="shared" si="4"/>
        <v>0</v>
      </c>
      <c r="BF182" s="196">
        <f t="shared" si="5"/>
        <v>0</v>
      </c>
      <c r="BG182" s="196">
        <f t="shared" si="6"/>
        <v>0</v>
      </c>
      <c r="BH182" s="196">
        <f t="shared" si="7"/>
        <v>0</v>
      </c>
      <c r="BI182" s="196">
        <f t="shared" si="8"/>
        <v>0</v>
      </c>
      <c r="BJ182" s="17" t="s">
        <v>81</v>
      </c>
      <c r="BK182" s="196">
        <f t="shared" si="9"/>
        <v>0</v>
      </c>
      <c r="BL182" s="17" t="s">
        <v>192</v>
      </c>
      <c r="BM182" s="195" t="s">
        <v>246</v>
      </c>
    </row>
    <row r="183" spans="1:65" s="2" customFormat="1" ht="44.25" customHeight="1">
      <c r="A183" s="34"/>
      <c r="B183" s="35"/>
      <c r="C183" s="230" t="s">
        <v>247</v>
      </c>
      <c r="D183" s="230" t="s">
        <v>248</v>
      </c>
      <c r="E183" s="231" t="s">
        <v>249</v>
      </c>
      <c r="F183" s="232" t="s">
        <v>250</v>
      </c>
      <c r="G183" s="233" t="s">
        <v>126</v>
      </c>
      <c r="H183" s="234">
        <v>76.692</v>
      </c>
      <c r="I183" s="235"/>
      <c r="J183" s="236">
        <f t="shared" si="0"/>
        <v>0</v>
      </c>
      <c r="K183" s="237"/>
      <c r="L183" s="238"/>
      <c r="M183" s="239" t="s">
        <v>1</v>
      </c>
      <c r="N183" s="240" t="s">
        <v>38</v>
      </c>
      <c r="O183" s="71"/>
      <c r="P183" s="193">
        <f t="shared" si="1"/>
        <v>0</v>
      </c>
      <c r="Q183" s="193">
        <v>0.00429</v>
      </c>
      <c r="R183" s="193">
        <f t="shared" si="2"/>
        <v>0.32900868</v>
      </c>
      <c r="S183" s="193">
        <v>0</v>
      </c>
      <c r="T183" s="194">
        <f t="shared" si="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5" t="s">
        <v>251</v>
      </c>
      <c r="AT183" s="195" t="s">
        <v>248</v>
      </c>
      <c r="AU183" s="195" t="s">
        <v>83</v>
      </c>
      <c r="AY183" s="17" t="s">
        <v>120</v>
      </c>
      <c r="BE183" s="196">
        <f t="shared" si="4"/>
        <v>0</v>
      </c>
      <c r="BF183" s="196">
        <f t="shared" si="5"/>
        <v>0</v>
      </c>
      <c r="BG183" s="196">
        <f t="shared" si="6"/>
        <v>0</v>
      </c>
      <c r="BH183" s="196">
        <f t="shared" si="7"/>
        <v>0</v>
      </c>
      <c r="BI183" s="196">
        <f t="shared" si="8"/>
        <v>0</v>
      </c>
      <c r="BJ183" s="17" t="s">
        <v>81</v>
      </c>
      <c r="BK183" s="196">
        <f t="shared" si="9"/>
        <v>0</v>
      </c>
      <c r="BL183" s="17" t="s">
        <v>192</v>
      </c>
      <c r="BM183" s="195" t="s">
        <v>252</v>
      </c>
    </row>
    <row r="184" spans="2:51" s="14" customFormat="1" ht="11.25">
      <c r="B184" s="208"/>
      <c r="C184" s="209"/>
      <c r="D184" s="199" t="s">
        <v>129</v>
      </c>
      <c r="E184" s="209"/>
      <c r="F184" s="211" t="s">
        <v>253</v>
      </c>
      <c r="G184" s="209"/>
      <c r="H184" s="212">
        <v>76.692</v>
      </c>
      <c r="I184" s="213"/>
      <c r="J184" s="209"/>
      <c r="K184" s="209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129</v>
      </c>
      <c r="AU184" s="218" t="s">
        <v>83</v>
      </c>
      <c r="AV184" s="14" t="s">
        <v>83</v>
      </c>
      <c r="AW184" s="14" t="s">
        <v>4</v>
      </c>
      <c r="AX184" s="14" t="s">
        <v>81</v>
      </c>
      <c r="AY184" s="218" t="s">
        <v>120</v>
      </c>
    </row>
    <row r="185" spans="1:65" s="2" customFormat="1" ht="16.5" customHeight="1">
      <c r="A185" s="34"/>
      <c r="B185" s="35"/>
      <c r="C185" s="183" t="s">
        <v>254</v>
      </c>
      <c r="D185" s="183" t="s">
        <v>123</v>
      </c>
      <c r="E185" s="184" t="s">
        <v>255</v>
      </c>
      <c r="F185" s="185" t="s">
        <v>256</v>
      </c>
      <c r="G185" s="186" t="s">
        <v>214</v>
      </c>
      <c r="H185" s="187">
        <v>33.1</v>
      </c>
      <c r="I185" s="188"/>
      <c r="J185" s="189">
        <f>ROUND(I185*H185,2)</f>
        <v>0</v>
      </c>
      <c r="K185" s="190"/>
      <c r="L185" s="39"/>
      <c r="M185" s="191" t="s">
        <v>1</v>
      </c>
      <c r="N185" s="192" t="s">
        <v>38</v>
      </c>
      <c r="O185" s="71"/>
      <c r="P185" s="193">
        <f>O185*H185</f>
        <v>0</v>
      </c>
      <c r="Q185" s="193">
        <v>1E-05</v>
      </c>
      <c r="R185" s="193">
        <f>Q185*H185</f>
        <v>0.000331</v>
      </c>
      <c r="S185" s="193">
        <v>0</v>
      </c>
      <c r="T185" s="194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5" t="s">
        <v>192</v>
      </c>
      <c r="AT185" s="195" t="s">
        <v>123</v>
      </c>
      <c r="AU185" s="195" t="s">
        <v>83</v>
      </c>
      <c r="AY185" s="17" t="s">
        <v>120</v>
      </c>
      <c r="BE185" s="196">
        <f>IF(N185="základní",J185,0)</f>
        <v>0</v>
      </c>
      <c r="BF185" s="196">
        <f>IF(N185="snížená",J185,0)</f>
        <v>0</v>
      </c>
      <c r="BG185" s="196">
        <f>IF(N185="zákl. přenesená",J185,0)</f>
        <v>0</v>
      </c>
      <c r="BH185" s="196">
        <f>IF(N185="sníž. přenesená",J185,0)</f>
        <v>0</v>
      </c>
      <c r="BI185" s="196">
        <f>IF(N185="nulová",J185,0)</f>
        <v>0</v>
      </c>
      <c r="BJ185" s="17" t="s">
        <v>81</v>
      </c>
      <c r="BK185" s="196">
        <f>ROUND(I185*H185,2)</f>
        <v>0</v>
      </c>
      <c r="BL185" s="17" t="s">
        <v>192</v>
      </c>
      <c r="BM185" s="195" t="s">
        <v>257</v>
      </c>
    </row>
    <row r="186" spans="1:65" s="2" customFormat="1" ht="16.5" customHeight="1">
      <c r="A186" s="34"/>
      <c r="B186" s="35"/>
      <c r="C186" s="230" t="s">
        <v>258</v>
      </c>
      <c r="D186" s="230" t="s">
        <v>248</v>
      </c>
      <c r="E186" s="231" t="s">
        <v>259</v>
      </c>
      <c r="F186" s="232" t="s">
        <v>260</v>
      </c>
      <c r="G186" s="233" t="s">
        <v>214</v>
      </c>
      <c r="H186" s="234">
        <v>33.762</v>
      </c>
      <c r="I186" s="235"/>
      <c r="J186" s="236">
        <f>ROUND(I186*H186,2)</f>
        <v>0</v>
      </c>
      <c r="K186" s="237"/>
      <c r="L186" s="238"/>
      <c r="M186" s="239" t="s">
        <v>1</v>
      </c>
      <c r="N186" s="240" t="s">
        <v>38</v>
      </c>
      <c r="O186" s="71"/>
      <c r="P186" s="193">
        <f>O186*H186</f>
        <v>0</v>
      </c>
      <c r="Q186" s="193">
        <v>0.00022</v>
      </c>
      <c r="R186" s="193">
        <f>Q186*H186</f>
        <v>0.00742764</v>
      </c>
      <c r="S186" s="193">
        <v>0</v>
      </c>
      <c r="T186" s="194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5" t="s">
        <v>251</v>
      </c>
      <c r="AT186" s="195" t="s">
        <v>248</v>
      </c>
      <c r="AU186" s="195" t="s">
        <v>83</v>
      </c>
      <c r="AY186" s="17" t="s">
        <v>120</v>
      </c>
      <c r="BE186" s="196">
        <f>IF(N186="základní",J186,0)</f>
        <v>0</v>
      </c>
      <c r="BF186" s="196">
        <f>IF(N186="snížená",J186,0)</f>
        <v>0</v>
      </c>
      <c r="BG186" s="196">
        <f>IF(N186="zákl. přenesená",J186,0)</f>
        <v>0</v>
      </c>
      <c r="BH186" s="196">
        <f>IF(N186="sníž. přenesená",J186,0)</f>
        <v>0</v>
      </c>
      <c r="BI186" s="196">
        <f>IF(N186="nulová",J186,0)</f>
        <v>0</v>
      </c>
      <c r="BJ186" s="17" t="s">
        <v>81</v>
      </c>
      <c r="BK186" s="196">
        <f>ROUND(I186*H186,2)</f>
        <v>0</v>
      </c>
      <c r="BL186" s="17" t="s">
        <v>192</v>
      </c>
      <c r="BM186" s="195" t="s">
        <v>261</v>
      </c>
    </row>
    <row r="187" spans="2:51" s="14" customFormat="1" ht="11.25">
      <c r="B187" s="208"/>
      <c r="C187" s="209"/>
      <c r="D187" s="199" t="s">
        <v>129</v>
      </c>
      <c r="E187" s="209"/>
      <c r="F187" s="211" t="s">
        <v>262</v>
      </c>
      <c r="G187" s="209"/>
      <c r="H187" s="212">
        <v>33.762</v>
      </c>
      <c r="I187" s="213"/>
      <c r="J187" s="209"/>
      <c r="K187" s="209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129</v>
      </c>
      <c r="AU187" s="218" t="s">
        <v>83</v>
      </c>
      <c r="AV187" s="14" t="s">
        <v>83</v>
      </c>
      <c r="AW187" s="14" t="s">
        <v>4</v>
      </c>
      <c r="AX187" s="14" t="s">
        <v>81</v>
      </c>
      <c r="AY187" s="218" t="s">
        <v>120</v>
      </c>
    </row>
    <row r="188" spans="1:65" s="2" customFormat="1" ht="16.5" customHeight="1">
      <c r="A188" s="34"/>
      <c r="B188" s="35"/>
      <c r="C188" s="183" t="s">
        <v>263</v>
      </c>
      <c r="D188" s="183" t="s">
        <v>123</v>
      </c>
      <c r="E188" s="184" t="s">
        <v>264</v>
      </c>
      <c r="F188" s="185" t="s">
        <v>265</v>
      </c>
      <c r="G188" s="186" t="s">
        <v>214</v>
      </c>
      <c r="H188" s="187">
        <v>33.1</v>
      </c>
      <c r="I188" s="188"/>
      <c r="J188" s="189">
        <f>ROUND(I188*H188,2)</f>
        <v>0</v>
      </c>
      <c r="K188" s="190"/>
      <c r="L188" s="39"/>
      <c r="M188" s="191" t="s">
        <v>1</v>
      </c>
      <c r="N188" s="192" t="s">
        <v>38</v>
      </c>
      <c r="O188" s="71"/>
      <c r="P188" s="193">
        <f>O188*H188</f>
        <v>0</v>
      </c>
      <c r="Q188" s="193">
        <v>3E-05</v>
      </c>
      <c r="R188" s="193">
        <f>Q188*H188</f>
        <v>0.0009930000000000002</v>
      </c>
      <c r="S188" s="193">
        <v>0</v>
      </c>
      <c r="T188" s="194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5" t="s">
        <v>192</v>
      </c>
      <c r="AT188" s="195" t="s">
        <v>123</v>
      </c>
      <c r="AU188" s="195" t="s">
        <v>83</v>
      </c>
      <c r="AY188" s="17" t="s">
        <v>120</v>
      </c>
      <c r="BE188" s="196">
        <f>IF(N188="základní",J188,0)</f>
        <v>0</v>
      </c>
      <c r="BF188" s="196">
        <f>IF(N188="snížená",J188,0)</f>
        <v>0</v>
      </c>
      <c r="BG188" s="196">
        <f>IF(N188="zákl. přenesená",J188,0)</f>
        <v>0</v>
      </c>
      <c r="BH188" s="196">
        <f>IF(N188="sníž. přenesená",J188,0)</f>
        <v>0</v>
      </c>
      <c r="BI188" s="196">
        <f>IF(N188="nulová",J188,0)</f>
        <v>0</v>
      </c>
      <c r="BJ188" s="17" t="s">
        <v>81</v>
      </c>
      <c r="BK188" s="196">
        <f>ROUND(I188*H188,2)</f>
        <v>0</v>
      </c>
      <c r="BL188" s="17" t="s">
        <v>192</v>
      </c>
      <c r="BM188" s="195" t="s">
        <v>266</v>
      </c>
    </row>
    <row r="189" spans="1:65" s="2" customFormat="1" ht="24.2" customHeight="1">
      <c r="A189" s="34"/>
      <c r="B189" s="35"/>
      <c r="C189" s="183" t="s">
        <v>267</v>
      </c>
      <c r="D189" s="183" t="s">
        <v>123</v>
      </c>
      <c r="E189" s="184" t="s">
        <v>268</v>
      </c>
      <c r="F189" s="185" t="s">
        <v>269</v>
      </c>
      <c r="G189" s="186" t="s">
        <v>158</v>
      </c>
      <c r="H189" s="187">
        <v>0.675</v>
      </c>
      <c r="I189" s="188"/>
      <c r="J189" s="189">
        <f>ROUND(I189*H189,2)</f>
        <v>0</v>
      </c>
      <c r="K189" s="190"/>
      <c r="L189" s="39"/>
      <c r="M189" s="191" t="s">
        <v>1</v>
      </c>
      <c r="N189" s="192" t="s">
        <v>38</v>
      </c>
      <c r="O189" s="71"/>
      <c r="P189" s="193">
        <f>O189*H189</f>
        <v>0</v>
      </c>
      <c r="Q189" s="193">
        <v>0</v>
      </c>
      <c r="R189" s="193">
        <f>Q189*H189</f>
        <v>0</v>
      </c>
      <c r="S189" s="193">
        <v>0</v>
      </c>
      <c r="T189" s="194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5" t="s">
        <v>192</v>
      </c>
      <c r="AT189" s="195" t="s">
        <v>123</v>
      </c>
      <c r="AU189" s="195" t="s">
        <v>83</v>
      </c>
      <c r="AY189" s="17" t="s">
        <v>120</v>
      </c>
      <c r="BE189" s="196">
        <f>IF(N189="základní",J189,0)</f>
        <v>0</v>
      </c>
      <c r="BF189" s="196">
        <f>IF(N189="snížená",J189,0)</f>
        <v>0</v>
      </c>
      <c r="BG189" s="196">
        <f>IF(N189="zákl. přenesená",J189,0)</f>
        <v>0</v>
      </c>
      <c r="BH189" s="196">
        <f>IF(N189="sníž. přenesená",J189,0)</f>
        <v>0</v>
      </c>
      <c r="BI189" s="196">
        <f>IF(N189="nulová",J189,0)</f>
        <v>0</v>
      </c>
      <c r="BJ189" s="17" t="s">
        <v>81</v>
      </c>
      <c r="BK189" s="196">
        <f>ROUND(I189*H189,2)</f>
        <v>0</v>
      </c>
      <c r="BL189" s="17" t="s">
        <v>192</v>
      </c>
      <c r="BM189" s="195" t="s">
        <v>270</v>
      </c>
    </row>
    <row r="190" spans="1:65" s="2" customFormat="1" ht="24.2" customHeight="1">
      <c r="A190" s="34"/>
      <c r="B190" s="35"/>
      <c r="C190" s="183" t="s">
        <v>271</v>
      </c>
      <c r="D190" s="183" t="s">
        <v>123</v>
      </c>
      <c r="E190" s="184" t="s">
        <v>272</v>
      </c>
      <c r="F190" s="185" t="s">
        <v>273</v>
      </c>
      <c r="G190" s="186" t="s">
        <v>158</v>
      </c>
      <c r="H190" s="187">
        <v>0.675</v>
      </c>
      <c r="I190" s="188"/>
      <c r="J190" s="189">
        <f>ROUND(I190*H190,2)</f>
        <v>0</v>
      </c>
      <c r="K190" s="190"/>
      <c r="L190" s="39"/>
      <c r="M190" s="191" t="s">
        <v>1</v>
      </c>
      <c r="N190" s="192" t="s">
        <v>38</v>
      </c>
      <c r="O190" s="71"/>
      <c r="P190" s="193">
        <f>O190*H190</f>
        <v>0</v>
      </c>
      <c r="Q190" s="193">
        <v>0</v>
      </c>
      <c r="R190" s="193">
        <f>Q190*H190</f>
        <v>0</v>
      </c>
      <c r="S190" s="193">
        <v>0</v>
      </c>
      <c r="T190" s="194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5" t="s">
        <v>192</v>
      </c>
      <c r="AT190" s="195" t="s">
        <v>123</v>
      </c>
      <c r="AU190" s="195" t="s">
        <v>83</v>
      </c>
      <c r="AY190" s="17" t="s">
        <v>120</v>
      </c>
      <c r="BE190" s="196">
        <f>IF(N190="základní",J190,0)</f>
        <v>0</v>
      </c>
      <c r="BF190" s="196">
        <f>IF(N190="snížená",J190,0)</f>
        <v>0</v>
      </c>
      <c r="BG190" s="196">
        <f>IF(N190="zákl. přenesená",J190,0)</f>
        <v>0</v>
      </c>
      <c r="BH190" s="196">
        <f>IF(N190="sníž. přenesená",J190,0)</f>
        <v>0</v>
      </c>
      <c r="BI190" s="196">
        <f>IF(N190="nulová",J190,0)</f>
        <v>0</v>
      </c>
      <c r="BJ190" s="17" t="s">
        <v>81</v>
      </c>
      <c r="BK190" s="196">
        <f>ROUND(I190*H190,2)</f>
        <v>0</v>
      </c>
      <c r="BL190" s="17" t="s">
        <v>192</v>
      </c>
      <c r="BM190" s="195" t="s">
        <v>274</v>
      </c>
    </row>
    <row r="191" spans="2:63" s="12" customFormat="1" ht="22.9" customHeight="1">
      <c r="B191" s="167"/>
      <c r="C191" s="168"/>
      <c r="D191" s="169" t="s">
        <v>72</v>
      </c>
      <c r="E191" s="181" t="s">
        <v>275</v>
      </c>
      <c r="F191" s="181" t="s">
        <v>276</v>
      </c>
      <c r="G191" s="168"/>
      <c r="H191" s="168"/>
      <c r="I191" s="171"/>
      <c r="J191" s="182">
        <f>BK191</f>
        <v>0</v>
      </c>
      <c r="K191" s="168"/>
      <c r="L191" s="173"/>
      <c r="M191" s="174"/>
      <c r="N191" s="175"/>
      <c r="O191" s="175"/>
      <c r="P191" s="176">
        <f>SUM(P192:P209)</f>
        <v>0</v>
      </c>
      <c r="Q191" s="175"/>
      <c r="R191" s="176">
        <f>SUM(R192:R209)</f>
        <v>0.08687319999999998</v>
      </c>
      <c r="S191" s="175"/>
      <c r="T191" s="177">
        <f>SUM(T192:T209)</f>
        <v>0</v>
      </c>
      <c r="AR191" s="178" t="s">
        <v>83</v>
      </c>
      <c r="AT191" s="179" t="s">
        <v>72</v>
      </c>
      <c r="AU191" s="179" t="s">
        <v>81</v>
      </c>
      <c r="AY191" s="178" t="s">
        <v>120</v>
      </c>
      <c r="BK191" s="180">
        <f>SUM(BK192:BK209)</f>
        <v>0</v>
      </c>
    </row>
    <row r="192" spans="1:65" s="2" customFormat="1" ht="24.2" customHeight="1">
      <c r="A192" s="34"/>
      <c r="B192" s="35"/>
      <c r="C192" s="183" t="s">
        <v>277</v>
      </c>
      <c r="D192" s="183" t="s">
        <v>123</v>
      </c>
      <c r="E192" s="184" t="s">
        <v>278</v>
      </c>
      <c r="F192" s="185" t="s">
        <v>279</v>
      </c>
      <c r="G192" s="186" t="s">
        <v>126</v>
      </c>
      <c r="H192" s="187">
        <v>188.42</v>
      </c>
      <c r="I192" s="188"/>
      <c r="J192" s="189">
        <f>ROUND(I192*H192,2)</f>
        <v>0</v>
      </c>
      <c r="K192" s="190"/>
      <c r="L192" s="39"/>
      <c r="M192" s="191" t="s">
        <v>1</v>
      </c>
      <c r="N192" s="192" t="s">
        <v>38</v>
      </c>
      <c r="O192" s="71"/>
      <c r="P192" s="193">
        <f>O192*H192</f>
        <v>0</v>
      </c>
      <c r="Q192" s="193">
        <v>0</v>
      </c>
      <c r="R192" s="193">
        <f>Q192*H192</f>
        <v>0</v>
      </c>
      <c r="S192" s="193">
        <v>0</v>
      </c>
      <c r="T192" s="194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5" t="s">
        <v>192</v>
      </c>
      <c r="AT192" s="195" t="s">
        <v>123</v>
      </c>
      <c r="AU192" s="195" t="s">
        <v>83</v>
      </c>
      <c r="AY192" s="17" t="s">
        <v>120</v>
      </c>
      <c r="BE192" s="196">
        <f>IF(N192="základní",J192,0)</f>
        <v>0</v>
      </c>
      <c r="BF192" s="196">
        <f>IF(N192="snížená",J192,0)</f>
        <v>0</v>
      </c>
      <c r="BG192" s="196">
        <f>IF(N192="zákl. přenesená",J192,0)</f>
        <v>0</v>
      </c>
      <c r="BH192" s="196">
        <f>IF(N192="sníž. přenesená",J192,0)</f>
        <v>0</v>
      </c>
      <c r="BI192" s="196">
        <f>IF(N192="nulová",J192,0)</f>
        <v>0</v>
      </c>
      <c r="BJ192" s="17" t="s">
        <v>81</v>
      </c>
      <c r="BK192" s="196">
        <f>ROUND(I192*H192,2)</f>
        <v>0</v>
      </c>
      <c r="BL192" s="17" t="s">
        <v>192</v>
      </c>
      <c r="BM192" s="195" t="s">
        <v>280</v>
      </c>
    </row>
    <row r="193" spans="1:65" s="2" customFormat="1" ht="24.2" customHeight="1">
      <c r="A193" s="34"/>
      <c r="B193" s="35"/>
      <c r="C193" s="183" t="s">
        <v>251</v>
      </c>
      <c r="D193" s="183" t="s">
        <v>123</v>
      </c>
      <c r="E193" s="184" t="s">
        <v>281</v>
      </c>
      <c r="F193" s="185" t="s">
        <v>282</v>
      </c>
      <c r="G193" s="186" t="s">
        <v>214</v>
      </c>
      <c r="H193" s="187">
        <v>20</v>
      </c>
      <c r="I193" s="188"/>
      <c r="J193" s="189">
        <f>ROUND(I193*H193,2)</f>
        <v>0</v>
      </c>
      <c r="K193" s="190"/>
      <c r="L193" s="39"/>
      <c r="M193" s="191" t="s">
        <v>1</v>
      </c>
      <c r="N193" s="192" t="s">
        <v>38</v>
      </c>
      <c r="O193" s="71"/>
      <c r="P193" s="193">
        <f>O193*H193</f>
        <v>0</v>
      </c>
      <c r="Q193" s="193">
        <v>1E-05</v>
      </c>
      <c r="R193" s="193">
        <f>Q193*H193</f>
        <v>0.0002</v>
      </c>
      <c r="S193" s="193">
        <v>0</v>
      </c>
      <c r="T193" s="194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5" t="s">
        <v>192</v>
      </c>
      <c r="AT193" s="195" t="s">
        <v>123</v>
      </c>
      <c r="AU193" s="195" t="s">
        <v>83</v>
      </c>
      <c r="AY193" s="17" t="s">
        <v>120</v>
      </c>
      <c r="BE193" s="196">
        <f>IF(N193="základní",J193,0)</f>
        <v>0</v>
      </c>
      <c r="BF193" s="196">
        <f>IF(N193="snížená",J193,0)</f>
        <v>0</v>
      </c>
      <c r="BG193" s="196">
        <f>IF(N193="zákl. přenesená",J193,0)</f>
        <v>0</v>
      </c>
      <c r="BH193" s="196">
        <f>IF(N193="sníž. přenesená",J193,0)</f>
        <v>0</v>
      </c>
      <c r="BI193" s="196">
        <f>IF(N193="nulová",J193,0)</f>
        <v>0</v>
      </c>
      <c r="BJ193" s="17" t="s">
        <v>81</v>
      </c>
      <c r="BK193" s="196">
        <f>ROUND(I193*H193,2)</f>
        <v>0</v>
      </c>
      <c r="BL193" s="17" t="s">
        <v>192</v>
      </c>
      <c r="BM193" s="195" t="s">
        <v>283</v>
      </c>
    </row>
    <row r="194" spans="1:65" s="2" customFormat="1" ht="16.5" customHeight="1">
      <c r="A194" s="34"/>
      <c r="B194" s="35"/>
      <c r="C194" s="183" t="s">
        <v>284</v>
      </c>
      <c r="D194" s="183" t="s">
        <v>123</v>
      </c>
      <c r="E194" s="184" t="s">
        <v>285</v>
      </c>
      <c r="F194" s="185" t="s">
        <v>286</v>
      </c>
      <c r="G194" s="186" t="s">
        <v>126</v>
      </c>
      <c r="H194" s="187">
        <v>69.72</v>
      </c>
      <c r="I194" s="188"/>
      <c r="J194" s="189">
        <f>ROUND(I194*H194,2)</f>
        <v>0</v>
      </c>
      <c r="K194" s="190"/>
      <c r="L194" s="39"/>
      <c r="M194" s="191" t="s">
        <v>1</v>
      </c>
      <c r="N194" s="192" t="s">
        <v>38</v>
      </c>
      <c r="O194" s="71"/>
      <c r="P194" s="193">
        <f>O194*H194</f>
        <v>0</v>
      </c>
      <c r="Q194" s="193">
        <v>0</v>
      </c>
      <c r="R194" s="193">
        <f>Q194*H194</f>
        <v>0</v>
      </c>
      <c r="S194" s="193">
        <v>0</v>
      </c>
      <c r="T194" s="194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5" t="s">
        <v>192</v>
      </c>
      <c r="AT194" s="195" t="s">
        <v>123</v>
      </c>
      <c r="AU194" s="195" t="s">
        <v>83</v>
      </c>
      <c r="AY194" s="17" t="s">
        <v>120</v>
      </c>
      <c r="BE194" s="196">
        <f>IF(N194="základní",J194,0)</f>
        <v>0</v>
      </c>
      <c r="BF194" s="196">
        <f>IF(N194="snížená",J194,0)</f>
        <v>0</v>
      </c>
      <c r="BG194" s="196">
        <f>IF(N194="zákl. přenesená",J194,0)</f>
        <v>0</v>
      </c>
      <c r="BH194" s="196">
        <f>IF(N194="sníž. přenesená",J194,0)</f>
        <v>0</v>
      </c>
      <c r="BI194" s="196">
        <f>IF(N194="nulová",J194,0)</f>
        <v>0</v>
      </c>
      <c r="BJ194" s="17" t="s">
        <v>81</v>
      </c>
      <c r="BK194" s="196">
        <f>ROUND(I194*H194,2)</f>
        <v>0</v>
      </c>
      <c r="BL194" s="17" t="s">
        <v>192</v>
      </c>
      <c r="BM194" s="195" t="s">
        <v>287</v>
      </c>
    </row>
    <row r="195" spans="2:51" s="13" customFormat="1" ht="11.25">
      <c r="B195" s="197"/>
      <c r="C195" s="198"/>
      <c r="D195" s="199" t="s">
        <v>129</v>
      </c>
      <c r="E195" s="200" t="s">
        <v>1</v>
      </c>
      <c r="F195" s="201" t="s">
        <v>288</v>
      </c>
      <c r="G195" s="198"/>
      <c r="H195" s="200" t="s">
        <v>1</v>
      </c>
      <c r="I195" s="202"/>
      <c r="J195" s="198"/>
      <c r="K195" s="198"/>
      <c r="L195" s="203"/>
      <c r="M195" s="204"/>
      <c r="N195" s="205"/>
      <c r="O195" s="205"/>
      <c r="P195" s="205"/>
      <c r="Q195" s="205"/>
      <c r="R195" s="205"/>
      <c r="S195" s="205"/>
      <c r="T195" s="206"/>
      <c r="AT195" s="207" t="s">
        <v>129</v>
      </c>
      <c r="AU195" s="207" t="s">
        <v>83</v>
      </c>
      <c r="AV195" s="13" t="s">
        <v>81</v>
      </c>
      <c r="AW195" s="13" t="s">
        <v>31</v>
      </c>
      <c r="AX195" s="13" t="s">
        <v>73</v>
      </c>
      <c r="AY195" s="207" t="s">
        <v>120</v>
      </c>
    </row>
    <row r="196" spans="2:51" s="14" customFormat="1" ht="11.25">
      <c r="B196" s="208"/>
      <c r="C196" s="209"/>
      <c r="D196" s="199" t="s">
        <v>129</v>
      </c>
      <c r="E196" s="210" t="s">
        <v>1</v>
      </c>
      <c r="F196" s="211" t="s">
        <v>289</v>
      </c>
      <c r="G196" s="209"/>
      <c r="H196" s="212">
        <v>69.72</v>
      </c>
      <c r="I196" s="213"/>
      <c r="J196" s="209"/>
      <c r="K196" s="209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129</v>
      </c>
      <c r="AU196" s="218" t="s">
        <v>83</v>
      </c>
      <c r="AV196" s="14" t="s">
        <v>83</v>
      </c>
      <c r="AW196" s="14" t="s">
        <v>31</v>
      </c>
      <c r="AX196" s="14" t="s">
        <v>73</v>
      </c>
      <c r="AY196" s="218" t="s">
        <v>120</v>
      </c>
    </row>
    <row r="197" spans="2:51" s="15" customFormat="1" ht="11.25">
      <c r="B197" s="219"/>
      <c r="C197" s="220"/>
      <c r="D197" s="199" t="s">
        <v>129</v>
      </c>
      <c r="E197" s="221" t="s">
        <v>1</v>
      </c>
      <c r="F197" s="222" t="s">
        <v>197</v>
      </c>
      <c r="G197" s="220"/>
      <c r="H197" s="223">
        <v>69.72</v>
      </c>
      <c r="I197" s="224"/>
      <c r="J197" s="220"/>
      <c r="K197" s="220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129</v>
      </c>
      <c r="AU197" s="229" t="s">
        <v>83</v>
      </c>
      <c r="AV197" s="15" t="s">
        <v>127</v>
      </c>
      <c r="AW197" s="15" t="s">
        <v>31</v>
      </c>
      <c r="AX197" s="15" t="s">
        <v>81</v>
      </c>
      <c r="AY197" s="229" t="s">
        <v>120</v>
      </c>
    </row>
    <row r="198" spans="1:65" s="2" customFormat="1" ht="16.5" customHeight="1">
      <c r="A198" s="34"/>
      <c r="B198" s="35"/>
      <c r="C198" s="230" t="s">
        <v>290</v>
      </c>
      <c r="D198" s="230" t="s">
        <v>248</v>
      </c>
      <c r="E198" s="231" t="s">
        <v>291</v>
      </c>
      <c r="F198" s="232" t="s">
        <v>292</v>
      </c>
      <c r="G198" s="233" t="s">
        <v>126</v>
      </c>
      <c r="H198" s="234">
        <v>83.664</v>
      </c>
      <c r="I198" s="235"/>
      <c r="J198" s="236">
        <f>ROUND(I198*H198,2)</f>
        <v>0</v>
      </c>
      <c r="K198" s="237"/>
      <c r="L198" s="238"/>
      <c r="M198" s="239" t="s">
        <v>1</v>
      </c>
      <c r="N198" s="240" t="s">
        <v>38</v>
      </c>
      <c r="O198" s="71"/>
      <c r="P198" s="193">
        <f>O198*H198</f>
        <v>0</v>
      </c>
      <c r="Q198" s="193">
        <v>0</v>
      </c>
      <c r="R198" s="193">
        <f>Q198*H198</f>
        <v>0</v>
      </c>
      <c r="S198" s="193">
        <v>0</v>
      </c>
      <c r="T198" s="194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5" t="s">
        <v>251</v>
      </c>
      <c r="AT198" s="195" t="s">
        <v>248</v>
      </c>
      <c r="AU198" s="195" t="s">
        <v>83</v>
      </c>
      <c r="AY198" s="17" t="s">
        <v>120</v>
      </c>
      <c r="BE198" s="196">
        <f>IF(N198="základní",J198,0)</f>
        <v>0</v>
      </c>
      <c r="BF198" s="196">
        <f>IF(N198="snížená",J198,0)</f>
        <v>0</v>
      </c>
      <c r="BG198" s="196">
        <f>IF(N198="zákl. přenesená",J198,0)</f>
        <v>0</v>
      </c>
      <c r="BH198" s="196">
        <f>IF(N198="sníž. přenesená",J198,0)</f>
        <v>0</v>
      </c>
      <c r="BI198" s="196">
        <f>IF(N198="nulová",J198,0)</f>
        <v>0</v>
      </c>
      <c r="BJ198" s="17" t="s">
        <v>81</v>
      </c>
      <c r="BK198" s="196">
        <f>ROUND(I198*H198,2)</f>
        <v>0</v>
      </c>
      <c r="BL198" s="17" t="s">
        <v>192</v>
      </c>
      <c r="BM198" s="195" t="s">
        <v>293</v>
      </c>
    </row>
    <row r="199" spans="2:51" s="14" customFormat="1" ht="11.25">
      <c r="B199" s="208"/>
      <c r="C199" s="209"/>
      <c r="D199" s="199" t="s">
        <v>129</v>
      </c>
      <c r="E199" s="209"/>
      <c r="F199" s="211" t="s">
        <v>294</v>
      </c>
      <c r="G199" s="209"/>
      <c r="H199" s="212">
        <v>83.664</v>
      </c>
      <c r="I199" s="213"/>
      <c r="J199" s="209"/>
      <c r="K199" s="209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129</v>
      </c>
      <c r="AU199" s="218" t="s">
        <v>83</v>
      </c>
      <c r="AV199" s="14" t="s">
        <v>83</v>
      </c>
      <c r="AW199" s="14" t="s">
        <v>4</v>
      </c>
      <c r="AX199" s="14" t="s">
        <v>81</v>
      </c>
      <c r="AY199" s="218" t="s">
        <v>120</v>
      </c>
    </row>
    <row r="200" spans="1:65" s="2" customFormat="1" ht="24.2" customHeight="1">
      <c r="A200" s="34"/>
      <c r="B200" s="35"/>
      <c r="C200" s="183" t="s">
        <v>295</v>
      </c>
      <c r="D200" s="183" t="s">
        <v>123</v>
      </c>
      <c r="E200" s="184" t="s">
        <v>296</v>
      </c>
      <c r="F200" s="185" t="s">
        <v>297</v>
      </c>
      <c r="G200" s="186" t="s">
        <v>126</v>
      </c>
      <c r="H200" s="187">
        <v>10</v>
      </c>
      <c r="I200" s="188"/>
      <c r="J200" s="189">
        <f>ROUND(I200*H200,2)</f>
        <v>0</v>
      </c>
      <c r="K200" s="190"/>
      <c r="L200" s="39"/>
      <c r="M200" s="191" t="s">
        <v>1</v>
      </c>
      <c r="N200" s="192" t="s">
        <v>38</v>
      </c>
      <c r="O200" s="71"/>
      <c r="P200" s="193">
        <f>O200*H200</f>
        <v>0</v>
      </c>
      <c r="Q200" s="193">
        <v>0</v>
      </c>
      <c r="R200" s="193">
        <f>Q200*H200</f>
        <v>0</v>
      </c>
      <c r="S200" s="193">
        <v>0</v>
      </c>
      <c r="T200" s="194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5" t="s">
        <v>192</v>
      </c>
      <c r="AT200" s="195" t="s">
        <v>123</v>
      </c>
      <c r="AU200" s="195" t="s">
        <v>83</v>
      </c>
      <c r="AY200" s="17" t="s">
        <v>120</v>
      </c>
      <c r="BE200" s="196">
        <f>IF(N200="základní",J200,0)</f>
        <v>0</v>
      </c>
      <c r="BF200" s="196">
        <f>IF(N200="snížená",J200,0)</f>
        <v>0</v>
      </c>
      <c r="BG200" s="196">
        <f>IF(N200="zákl. přenesená",J200,0)</f>
        <v>0</v>
      </c>
      <c r="BH200" s="196">
        <f>IF(N200="sníž. přenesená",J200,0)</f>
        <v>0</v>
      </c>
      <c r="BI200" s="196">
        <f>IF(N200="nulová",J200,0)</f>
        <v>0</v>
      </c>
      <c r="BJ200" s="17" t="s">
        <v>81</v>
      </c>
      <c r="BK200" s="196">
        <f>ROUND(I200*H200,2)</f>
        <v>0</v>
      </c>
      <c r="BL200" s="17" t="s">
        <v>192</v>
      </c>
      <c r="BM200" s="195" t="s">
        <v>298</v>
      </c>
    </row>
    <row r="201" spans="1:65" s="2" customFormat="1" ht="16.5" customHeight="1">
      <c r="A201" s="34"/>
      <c r="B201" s="35"/>
      <c r="C201" s="230" t="s">
        <v>299</v>
      </c>
      <c r="D201" s="230" t="s">
        <v>248</v>
      </c>
      <c r="E201" s="231" t="s">
        <v>300</v>
      </c>
      <c r="F201" s="232" t="s">
        <v>301</v>
      </c>
      <c r="G201" s="233" t="s">
        <v>126</v>
      </c>
      <c r="H201" s="234">
        <v>12</v>
      </c>
      <c r="I201" s="235"/>
      <c r="J201" s="236">
        <f>ROUND(I201*H201,2)</f>
        <v>0</v>
      </c>
      <c r="K201" s="237"/>
      <c r="L201" s="238"/>
      <c r="M201" s="239" t="s">
        <v>1</v>
      </c>
      <c r="N201" s="240" t="s">
        <v>38</v>
      </c>
      <c r="O201" s="71"/>
      <c r="P201" s="193">
        <f>O201*H201</f>
        <v>0</v>
      </c>
      <c r="Q201" s="193">
        <v>0</v>
      </c>
      <c r="R201" s="193">
        <f>Q201*H201</f>
        <v>0</v>
      </c>
      <c r="S201" s="193">
        <v>0</v>
      </c>
      <c r="T201" s="194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5" t="s">
        <v>251</v>
      </c>
      <c r="AT201" s="195" t="s">
        <v>248</v>
      </c>
      <c r="AU201" s="195" t="s">
        <v>83</v>
      </c>
      <c r="AY201" s="17" t="s">
        <v>120</v>
      </c>
      <c r="BE201" s="196">
        <f>IF(N201="základní",J201,0)</f>
        <v>0</v>
      </c>
      <c r="BF201" s="196">
        <f>IF(N201="snížená",J201,0)</f>
        <v>0</v>
      </c>
      <c r="BG201" s="196">
        <f>IF(N201="zákl. přenesená",J201,0)</f>
        <v>0</v>
      </c>
      <c r="BH201" s="196">
        <f>IF(N201="sníž. přenesená",J201,0)</f>
        <v>0</v>
      </c>
      <c r="BI201" s="196">
        <f>IF(N201="nulová",J201,0)</f>
        <v>0</v>
      </c>
      <c r="BJ201" s="17" t="s">
        <v>81</v>
      </c>
      <c r="BK201" s="196">
        <f>ROUND(I201*H201,2)</f>
        <v>0</v>
      </c>
      <c r="BL201" s="17" t="s">
        <v>192</v>
      </c>
      <c r="BM201" s="195" t="s">
        <v>302</v>
      </c>
    </row>
    <row r="202" spans="2:51" s="14" customFormat="1" ht="11.25">
      <c r="B202" s="208"/>
      <c r="C202" s="209"/>
      <c r="D202" s="199" t="s">
        <v>129</v>
      </c>
      <c r="E202" s="209"/>
      <c r="F202" s="211" t="s">
        <v>303</v>
      </c>
      <c r="G202" s="209"/>
      <c r="H202" s="212">
        <v>12</v>
      </c>
      <c r="I202" s="213"/>
      <c r="J202" s="209"/>
      <c r="K202" s="209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129</v>
      </c>
      <c r="AU202" s="218" t="s">
        <v>83</v>
      </c>
      <c r="AV202" s="14" t="s">
        <v>83</v>
      </c>
      <c r="AW202" s="14" t="s">
        <v>4</v>
      </c>
      <c r="AX202" s="14" t="s">
        <v>81</v>
      </c>
      <c r="AY202" s="218" t="s">
        <v>120</v>
      </c>
    </row>
    <row r="203" spans="1:65" s="2" customFormat="1" ht="24.2" customHeight="1">
      <c r="A203" s="34"/>
      <c r="B203" s="35"/>
      <c r="C203" s="183" t="s">
        <v>304</v>
      </c>
      <c r="D203" s="183" t="s">
        <v>123</v>
      </c>
      <c r="E203" s="184" t="s">
        <v>305</v>
      </c>
      <c r="F203" s="185" t="s">
        <v>306</v>
      </c>
      <c r="G203" s="186" t="s">
        <v>126</v>
      </c>
      <c r="H203" s="187">
        <v>188.42</v>
      </c>
      <c r="I203" s="188"/>
      <c r="J203" s="189">
        <f>ROUND(I203*H203,2)</f>
        <v>0</v>
      </c>
      <c r="K203" s="190"/>
      <c r="L203" s="39"/>
      <c r="M203" s="191" t="s">
        <v>1</v>
      </c>
      <c r="N203" s="192" t="s">
        <v>38</v>
      </c>
      <c r="O203" s="71"/>
      <c r="P203" s="193">
        <f>O203*H203</f>
        <v>0</v>
      </c>
      <c r="Q203" s="193">
        <v>0.0002</v>
      </c>
      <c r="R203" s="193">
        <f>Q203*H203</f>
        <v>0.037684</v>
      </c>
      <c r="S203" s="193">
        <v>0</v>
      </c>
      <c r="T203" s="194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5" t="s">
        <v>192</v>
      </c>
      <c r="AT203" s="195" t="s">
        <v>123</v>
      </c>
      <c r="AU203" s="195" t="s">
        <v>83</v>
      </c>
      <c r="AY203" s="17" t="s">
        <v>120</v>
      </c>
      <c r="BE203" s="196">
        <f>IF(N203="základní",J203,0)</f>
        <v>0</v>
      </c>
      <c r="BF203" s="196">
        <f>IF(N203="snížená",J203,0)</f>
        <v>0</v>
      </c>
      <c r="BG203" s="196">
        <f>IF(N203="zákl. přenesená",J203,0)</f>
        <v>0</v>
      </c>
      <c r="BH203" s="196">
        <f>IF(N203="sníž. přenesená",J203,0)</f>
        <v>0</v>
      </c>
      <c r="BI203" s="196">
        <f>IF(N203="nulová",J203,0)</f>
        <v>0</v>
      </c>
      <c r="BJ203" s="17" t="s">
        <v>81</v>
      </c>
      <c r="BK203" s="196">
        <f>ROUND(I203*H203,2)</f>
        <v>0</v>
      </c>
      <c r="BL203" s="17" t="s">
        <v>192</v>
      </c>
      <c r="BM203" s="195" t="s">
        <v>307</v>
      </c>
    </row>
    <row r="204" spans="1:65" s="2" customFormat="1" ht="33" customHeight="1">
      <c r="A204" s="34"/>
      <c r="B204" s="35"/>
      <c r="C204" s="183" t="s">
        <v>308</v>
      </c>
      <c r="D204" s="183" t="s">
        <v>123</v>
      </c>
      <c r="E204" s="184" t="s">
        <v>309</v>
      </c>
      <c r="F204" s="185" t="s">
        <v>310</v>
      </c>
      <c r="G204" s="186" t="s">
        <v>126</v>
      </c>
      <c r="H204" s="187">
        <v>188.42</v>
      </c>
      <c r="I204" s="188"/>
      <c r="J204" s="189">
        <f>ROUND(I204*H204,2)</f>
        <v>0</v>
      </c>
      <c r="K204" s="190"/>
      <c r="L204" s="39"/>
      <c r="M204" s="191" t="s">
        <v>1</v>
      </c>
      <c r="N204" s="192" t="s">
        <v>38</v>
      </c>
      <c r="O204" s="71"/>
      <c r="P204" s="193">
        <f>O204*H204</f>
        <v>0</v>
      </c>
      <c r="Q204" s="193">
        <v>0.00026</v>
      </c>
      <c r="R204" s="193">
        <f>Q204*H204</f>
        <v>0.04898919999999999</v>
      </c>
      <c r="S204" s="193">
        <v>0</v>
      </c>
      <c r="T204" s="194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5" t="s">
        <v>192</v>
      </c>
      <c r="AT204" s="195" t="s">
        <v>123</v>
      </c>
      <c r="AU204" s="195" t="s">
        <v>83</v>
      </c>
      <c r="AY204" s="17" t="s">
        <v>120</v>
      </c>
      <c r="BE204" s="196">
        <f>IF(N204="základní",J204,0)</f>
        <v>0</v>
      </c>
      <c r="BF204" s="196">
        <f>IF(N204="snížená",J204,0)</f>
        <v>0</v>
      </c>
      <c r="BG204" s="196">
        <f>IF(N204="zákl. přenesená",J204,0)</f>
        <v>0</v>
      </c>
      <c r="BH204" s="196">
        <f>IF(N204="sníž. přenesená",J204,0)</f>
        <v>0</v>
      </c>
      <c r="BI204" s="196">
        <f>IF(N204="nulová",J204,0)</f>
        <v>0</v>
      </c>
      <c r="BJ204" s="17" t="s">
        <v>81</v>
      </c>
      <c r="BK204" s="196">
        <f>ROUND(I204*H204,2)</f>
        <v>0</v>
      </c>
      <c r="BL204" s="17" t="s">
        <v>192</v>
      </c>
      <c r="BM204" s="195" t="s">
        <v>311</v>
      </c>
    </row>
    <row r="205" spans="2:51" s="13" customFormat="1" ht="11.25">
      <c r="B205" s="197"/>
      <c r="C205" s="198"/>
      <c r="D205" s="199" t="s">
        <v>129</v>
      </c>
      <c r="E205" s="200" t="s">
        <v>1</v>
      </c>
      <c r="F205" s="201" t="s">
        <v>312</v>
      </c>
      <c r="G205" s="198"/>
      <c r="H205" s="200" t="s">
        <v>1</v>
      </c>
      <c r="I205" s="202"/>
      <c r="J205" s="198"/>
      <c r="K205" s="198"/>
      <c r="L205" s="203"/>
      <c r="M205" s="204"/>
      <c r="N205" s="205"/>
      <c r="O205" s="205"/>
      <c r="P205" s="205"/>
      <c r="Q205" s="205"/>
      <c r="R205" s="205"/>
      <c r="S205" s="205"/>
      <c r="T205" s="206"/>
      <c r="AT205" s="207" t="s">
        <v>129</v>
      </c>
      <c r="AU205" s="207" t="s">
        <v>83</v>
      </c>
      <c r="AV205" s="13" t="s">
        <v>81</v>
      </c>
      <c r="AW205" s="13" t="s">
        <v>31</v>
      </c>
      <c r="AX205" s="13" t="s">
        <v>73</v>
      </c>
      <c r="AY205" s="207" t="s">
        <v>120</v>
      </c>
    </row>
    <row r="206" spans="2:51" s="14" customFormat="1" ht="11.25">
      <c r="B206" s="208"/>
      <c r="C206" s="209"/>
      <c r="D206" s="199" t="s">
        <v>129</v>
      </c>
      <c r="E206" s="210" t="s">
        <v>1</v>
      </c>
      <c r="F206" s="211" t="s">
        <v>313</v>
      </c>
      <c r="G206" s="209"/>
      <c r="H206" s="212">
        <v>118.69999999999999</v>
      </c>
      <c r="I206" s="213"/>
      <c r="J206" s="209"/>
      <c r="K206" s="209"/>
      <c r="L206" s="214"/>
      <c r="M206" s="215"/>
      <c r="N206" s="216"/>
      <c r="O206" s="216"/>
      <c r="P206" s="216"/>
      <c r="Q206" s="216"/>
      <c r="R206" s="216"/>
      <c r="S206" s="216"/>
      <c r="T206" s="217"/>
      <c r="AT206" s="218" t="s">
        <v>129</v>
      </c>
      <c r="AU206" s="218" t="s">
        <v>83</v>
      </c>
      <c r="AV206" s="14" t="s">
        <v>83</v>
      </c>
      <c r="AW206" s="14" t="s">
        <v>31</v>
      </c>
      <c r="AX206" s="14" t="s">
        <v>73</v>
      </c>
      <c r="AY206" s="218" t="s">
        <v>120</v>
      </c>
    </row>
    <row r="207" spans="2:51" s="13" customFormat="1" ht="11.25">
      <c r="B207" s="197"/>
      <c r="C207" s="198"/>
      <c r="D207" s="199" t="s">
        <v>129</v>
      </c>
      <c r="E207" s="200" t="s">
        <v>1</v>
      </c>
      <c r="F207" s="201" t="s">
        <v>314</v>
      </c>
      <c r="G207" s="198"/>
      <c r="H207" s="200" t="s">
        <v>1</v>
      </c>
      <c r="I207" s="202"/>
      <c r="J207" s="198"/>
      <c r="K207" s="198"/>
      <c r="L207" s="203"/>
      <c r="M207" s="204"/>
      <c r="N207" s="205"/>
      <c r="O207" s="205"/>
      <c r="P207" s="205"/>
      <c r="Q207" s="205"/>
      <c r="R207" s="205"/>
      <c r="S207" s="205"/>
      <c r="T207" s="206"/>
      <c r="AT207" s="207" t="s">
        <v>129</v>
      </c>
      <c r="AU207" s="207" t="s">
        <v>83</v>
      </c>
      <c r="AV207" s="13" t="s">
        <v>81</v>
      </c>
      <c r="AW207" s="13" t="s">
        <v>31</v>
      </c>
      <c r="AX207" s="13" t="s">
        <v>73</v>
      </c>
      <c r="AY207" s="207" t="s">
        <v>120</v>
      </c>
    </row>
    <row r="208" spans="2:51" s="14" customFormat="1" ht="11.25">
      <c r="B208" s="208"/>
      <c r="C208" s="209"/>
      <c r="D208" s="199" t="s">
        <v>129</v>
      </c>
      <c r="E208" s="210" t="s">
        <v>1</v>
      </c>
      <c r="F208" s="211" t="s">
        <v>315</v>
      </c>
      <c r="G208" s="209"/>
      <c r="H208" s="212">
        <v>69.72</v>
      </c>
      <c r="I208" s="213"/>
      <c r="J208" s="209"/>
      <c r="K208" s="209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129</v>
      </c>
      <c r="AU208" s="218" t="s">
        <v>83</v>
      </c>
      <c r="AV208" s="14" t="s">
        <v>83</v>
      </c>
      <c r="AW208" s="14" t="s">
        <v>31</v>
      </c>
      <c r="AX208" s="14" t="s">
        <v>73</v>
      </c>
      <c r="AY208" s="218" t="s">
        <v>120</v>
      </c>
    </row>
    <row r="209" spans="2:51" s="15" customFormat="1" ht="11.25">
      <c r="B209" s="219"/>
      <c r="C209" s="220"/>
      <c r="D209" s="199" t="s">
        <v>129</v>
      </c>
      <c r="E209" s="221" t="s">
        <v>1</v>
      </c>
      <c r="F209" s="222" t="s">
        <v>197</v>
      </c>
      <c r="G209" s="220"/>
      <c r="H209" s="223">
        <v>188.42</v>
      </c>
      <c r="I209" s="224"/>
      <c r="J209" s="220"/>
      <c r="K209" s="220"/>
      <c r="L209" s="225"/>
      <c r="M209" s="226"/>
      <c r="N209" s="227"/>
      <c r="O209" s="227"/>
      <c r="P209" s="227"/>
      <c r="Q209" s="227"/>
      <c r="R209" s="227"/>
      <c r="S209" s="227"/>
      <c r="T209" s="228"/>
      <c r="AT209" s="229" t="s">
        <v>129</v>
      </c>
      <c r="AU209" s="229" t="s">
        <v>83</v>
      </c>
      <c r="AV209" s="15" t="s">
        <v>127</v>
      </c>
      <c r="AW209" s="15" t="s">
        <v>31</v>
      </c>
      <c r="AX209" s="15" t="s">
        <v>81</v>
      </c>
      <c r="AY209" s="229" t="s">
        <v>120</v>
      </c>
    </row>
    <row r="210" spans="2:63" s="12" customFormat="1" ht="25.9" customHeight="1">
      <c r="B210" s="167"/>
      <c r="C210" s="168"/>
      <c r="D210" s="169" t="s">
        <v>72</v>
      </c>
      <c r="E210" s="170" t="s">
        <v>316</v>
      </c>
      <c r="F210" s="170" t="s">
        <v>317</v>
      </c>
      <c r="G210" s="168"/>
      <c r="H210" s="168"/>
      <c r="I210" s="171"/>
      <c r="J210" s="172">
        <f>BK210</f>
        <v>0</v>
      </c>
      <c r="K210" s="168"/>
      <c r="L210" s="173"/>
      <c r="M210" s="174"/>
      <c r="N210" s="175"/>
      <c r="O210" s="175"/>
      <c r="P210" s="176">
        <f>P211+P213+P215</f>
        <v>0</v>
      </c>
      <c r="Q210" s="175"/>
      <c r="R210" s="176">
        <f>R211+R213+R215</f>
        <v>0</v>
      </c>
      <c r="S210" s="175"/>
      <c r="T210" s="177">
        <f>T211+T213+T215</f>
        <v>0</v>
      </c>
      <c r="AR210" s="178" t="s">
        <v>149</v>
      </c>
      <c r="AT210" s="179" t="s">
        <v>72</v>
      </c>
      <c r="AU210" s="179" t="s">
        <v>73</v>
      </c>
      <c r="AY210" s="178" t="s">
        <v>120</v>
      </c>
      <c r="BK210" s="180">
        <f>BK211+BK213+BK215</f>
        <v>0</v>
      </c>
    </row>
    <row r="211" spans="2:63" s="12" customFormat="1" ht="22.9" customHeight="1">
      <c r="B211" s="167"/>
      <c r="C211" s="168"/>
      <c r="D211" s="169" t="s">
        <v>72</v>
      </c>
      <c r="E211" s="181" t="s">
        <v>318</v>
      </c>
      <c r="F211" s="181" t="s">
        <v>319</v>
      </c>
      <c r="G211" s="168"/>
      <c r="H211" s="168"/>
      <c r="I211" s="171"/>
      <c r="J211" s="182">
        <f>BK211</f>
        <v>0</v>
      </c>
      <c r="K211" s="168"/>
      <c r="L211" s="173"/>
      <c r="M211" s="174"/>
      <c r="N211" s="175"/>
      <c r="O211" s="175"/>
      <c r="P211" s="176">
        <f>P212</f>
        <v>0</v>
      </c>
      <c r="Q211" s="175"/>
      <c r="R211" s="176">
        <f>R212</f>
        <v>0</v>
      </c>
      <c r="S211" s="175"/>
      <c r="T211" s="177">
        <f>T212</f>
        <v>0</v>
      </c>
      <c r="AR211" s="178" t="s">
        <v>149</v>
      </c>
      <c r="AT211" s="179" t="s">
        <v>72</v>
      </c>
      <c r="AU211" s="179" t="s">
        <v>81</v>
      </c>
      <c r="AY211" s="178" t="s">
        <v>120</v>
      </c>
      <c r="BK211" s="180">
        <f>BK212</f>
        <v>0</v>
      </c>
    </row>
    <row r="212" spans="1:65" s="2" customFormat="1" ht="16.5" customHeight="1">
      <c r="A212" s="34"/>
      <c r="B212" s="35"/>
      <c r="C212" s="183" t="s">
        <v>320</v>
      </c>
      <c r="D212" s="183" t="s">
        <v>123</v>
      </c>
      <c r="E212" s="184" t="s">
        <v>321</v>
      </c>
      <c r="F212" s="185" t="s">
        <v>319</v>
      </c>
      <c r="G212" s="186" t="s">
        <v>322</v>
      </c>
      <c r="H212" s="187">
        <v>5</v>
      </c>
      <c r="I212" s="188"/>
      <c r="J212" s="189">
        <f>ROUND(I212*H212,2)</f>
        <v>0</v>
      </c>
      <c r="K212" s="190"/>
      <c r="L212" s="39"/>
      <c r="M212" s="191" t="s">
        <v>1</v>
      </c>
      <c r="N212" s="192" t="s">
        <v>38</v>
      </c>
      <c r="O212" s="71"/>
      <c r="P212" s="193">
        <f>O212*H212</f>
        <v>0</v>
      </c>
      <c r="Q212" s="193">
        <v>0</v>
      </c>
      <c r="R212" s="193">
        <f>Q212*H212</f>
        <v>0</v>
      </c>
      <c r="S212" s="193">
        <v>0</v>
      </c>
      <c r="T212" s="194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5" t="s">
        <v>323</v>
      </c>
      <c r="AT212" s="195" t="s">
        <v>123</v>
      </c>
      <c r="AU212" s="195" t="s">
        <v>83</v>
      </c>
      <c r="AY212" s="17" t="s">
        <v>120</v>
      </c>
      <c r="BE212" s="196">
        <f>IF(N212="základní",J212,0)</f>
        <v>0</v>
      </c>
      <c r="BF212" s="196">
        <f>IF(N212="snížená",J212,0)</f>
        <v>0</v>
      </c>
      <c r="BG212" s="196">
        <f>IF(N212="zákl. přenesená",J212,0)</f>
        <v>0</v>
      </c>
      <c r="BH212" s="196">
        <f>IF(N212="sníž. přenesená",J212,0)</f>
        <v>0</v>
      </c>
      <c r="BI212" s="196">
        <f>IF(N212="nulová",J212,0)</f>
        <v>0</v>
      </c>
      <c r="BJ212" s="17" t="s">
        <v>81</v>
      </c>
      <c r="BK212" s="196">
        <f>ROUND(I212*H212,2)</f>
        <v>0</v>
      </c>
      <c r="BL212" s="17" t="s">
        <v>323</v>
      </c>
      <c r="BM212" s="195" t="s">
        <v>324</v>
      </c>
    </row>
    <row r="213" spans="2:63" s="12" customFormat="1" ht="22.9" customHeight="1">
      <c r="B213" s="167"/>
      <c r="C213" s="168"/>
      <c r="D213" s="169" t="s">
        <v>72</v>
      </c>
      <c r="E213" s="181" t="s">
        <v>325</v>
      </c>
      <c r="F213" s="181" t="s">
        <v>326</v>
      </c>
      <c r="G213" s="168"/>
      <c r="H213" s="168"/>
      <c r="I213" s="171"/>
      <c r="J213" s="182">
        <f>BK213</f>
        <v>0</v>
      </c>
      <c r="K213" s="168"/>
      <c r="L213" s="173"/>
      <c r="M213" s="174"/>
      <c r="N213" s="175"/>
      <c r="O213" s="175"/>
      <c r="P213" s="176">
        <f>P214</f>
        <v>0</v>
      </c>
      <c r="Q213" s="175"/>
      <c r="R213" s="176">
        <f>R214</f>
        <v>0</v>
      </c>
      <c r="S213" s="175"/>
      <c r="T213" s="177">
        <f>T214</f>
        <v>0</v>
      </c>
      <c r="AR213" s="178" t="s">
        <v>149</v>
      </c>
      <c r="AT213" s="179" t="s">
        <v>72</v>
      </c>
      <c r="AU213" s="179" t="s">
        <v>81</v>
      </c>
      <c r="AY213" s="178" t="s">
        <v>120</v>
      </c>
      <c r="BK213" s="180">
        <f>BK214</f>
        <v>0</v>
      </c>
    </row>
    <row r="214" spans="1:65" s="2" customFormat="1" ht="16.5" customHeight="1">
      <c r="A214" s="34"/>
      <c r="B214" s="35"/>
      <c r="C214" s="183" t="s">
        <v>327</v>
      </c>
      <c r="D214" s="183" t="s">
        <v>123</v>
      </c>
      <c r="E214" s="184" t="s">
        <v>328</v>
      </c>
      <c r="F214" s="185" t="s">
        <v>326</v>
      </c>
      <c r="G214" s="186" t="s">
        <v>322</v>
      </c>
      <c r="H214" s="187">
        <v>5</v>
      </c>
      <c r="I214" s="188"/>
      <c r="J214" s="189">
        <f>ROUND(I214*H214,2)</f>
        <v>0</v>
      </c>
      <c r="K214" s="190"/>
      <c r="L214" s="39"/>
      <c r="M214" s="191" t="s">
        <v>1</v>
      </c>
      <c r="N214" s="192" t="s">
        <v>38</v>
      </c>
      <c r="O214" s="71"/>
      <c r="P214" s="193">
        <f>O214*H214</f>
        <v>0</v>
      </c>
      <c r="Q214" s="193">
        <v>0</v>
      </c>
      <c r="R214" s="193">
        <f>Q214*H214</f>
        <v>0</v>
      </c>
      <c r="S214" s="193">
        <v>0</v>
      </c>
      <c r="T214" s="194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5" t="s">
        <v>323</v>
      </c>
      <c r="AT214" s="195" t="s">
        <v>123</v>
      </c>
      <c r="AU214" s="195" t="s">
        <v>83</v>
      </c>
      <c r="AY214" s="17" t="s">
        <v>120</v>
      </c>
      <c r="BE214" s="196">
        <f>IF(N214="základní",J214,0)</f>
        <v>0</v>
      </c>
      <c r="BF214" s="196">
        <f>IF(N214="snížená",J214,0)</f>
        <v>0</v>
      </c>
      <c r="BG214" s="196">
        <f>IF(N214="zákl. přenesená",J214,0)</f>
        <v>0</v>
      </c>
      <c r="BH214" s="196">
        <f>IF(N214="sníž. přenesená",J214,0)</f>
        <v>0</v>
      </c>
      <c r="BI214" s="196">
        <f>IF(N214="nulová",J214,0)</f>
        <v>0</v>
      </c>
      <c r="BJ214" s="17" t="s">
        <v>81</v>
      </c>
      <c r="BK214" s="196">
        <f>ROUND(I214*H214,2)</f>
        <v>0</v>
      </c>
      <c r="BL214" s="17" t="s">
        <v>323</v>
      </c>
      <c r="BM214" s="195" t="s">
        <v>329</v>
      </c>
    </row>
    <row r="215" spans="2:63" s="12" customFormat="1" ht="22.9" customHeight="1">
      <c r="B215" s="167"/>
      <c r="C215" s="168"/>
      <c r="D215" s="169" t="s">
        <v>72</v>
      </c>
      <c r="E215" s="181" t="s">
        <v>330</v>
      </c>
      <c r="F215" s="181" t="s">
        <v>331</v>
      </c>
      <c r="G215" s="168"/>
      <c r="H215" s="168"/>
      <c r="I215" s="171"/>
      <c r="J215" s="182">
        <f>BK215</f>
        <v>0</v>
      </c>
      <c r="K215" s="168"/>
      <c r="L215" s="173"/>
      <c r="M215" s="174"/>
      <c r="N215" s="175"/>
      <c r="O215" s="175"/>
      <c r="P215" s="176">
        <f>SUM(P216:P218)</f>
        <v>0</v>
      </c>
      <c r="Q215" s="175"/>
      <c r="R215" s="176">
        <f>SUM(R216:R218)</f>
        <v>0</v>
      </c>
      <c r="S215" s="175"/>
      <c r="T215" s="177">
        <f>SUM(T216:T218)</f>
        <v>0</v>
      </c>
      <c r="AR215" s="178" t="s">
        <v>149</v>
      </c>
      <c r="AT215" s="179" t="s">
        <v>72</v>
      </c>
      <c r="AU215" s="179" t="s">
        <v>81</v>
      </c>
      <c r="AY215" s="178" t="s">
        <v>120</v>
      </c>
      <c r="BK215" s="180">
        <f>SUM(BK216:BK218)</f>
        <v>0</v>
      </c>
    </row>
    <row r="216" spans="1:65" s="2" customFormat="1" ht="16.5" customHeight="1">
      <c r="A216" s="34"/>
      <c r="B216" s="35"/>
      <c r="C216" s="183" t="s">
        <v>332</v>
      </c>
      <c r="D216" s="183" t="s">
        <v>123</v>
      </c>
      <c r="E216" s="184" t="s">
        <v>333</v>
      </c>
      <c r="F216" s="185" t="s">
        <v>334</v>
      </c>
      <c r="G216" s="186" t="s">
        <v>335</v>
      </c>
      <c r="H216" s="187">
        <v>1</v>
      </c>
      <c r="I216" s="188"/>
      <c r="J216" s="189">
        <f>ROUND(I216*H216,2)</f>
        <v>0</v>
      </c>
      <c r="K216" s="190"/>
      <c r="L216" s="39"/>
      <c r="M216" s="191" t="s">
        <v>1</v>
      </c>
      <c r="N216" s="192" t="s">
        <v>38</v>
      </c>
      <c r="O216" s="71"/>
      <c r="P216" s="193">
        <f>O216*H216</f>
        <v>0</v>
      </c>
      <c r="Q216" s="193">
        <v>0</v>
      </c>
      <c r="R216" s="193">
        <f>Q216*H216</f>
        <v>0</v>
      </c>
      <c r="S216" s="193">
        <v>0</v>
      </c>
      <c r="T216" s="194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5" t="s">
        <v>323</v>
      </c>
      <c r="AT216" s="195" t="s">
        <v>123</v>
      </c>
      <c r="AU216" s="195" t="s">
        <v>83</v>
      </c>
      <c r="AY216" s="17" t="s">
        <v>120</v>
      </c>
      <c r="BE216" s="196">
        <f>IF(N216="základní",J216,0)</f>
        <v>0</v>
      </c>
      <c r="BF216" s="196">
        <f>IF(N216="snížená",J216,0)</f>
        <v>0</v>
      </c>
      <c r="BG216" s="196">
        <f>IF(N216="zákl. přenesená",J216,0)</f>
        <v>0</v>
      </c>
      <c r="BH216" s="196">
        <f>IF(N216="sníž. přenesená",J216,0)</f>
        <v>0</v>
      </c>
      <c r="BI216" s="196">
        <f>IF(N216="nulová",J216,0)</f>
        <v>0</v>
      </c>
      <c r="BJ216" s="17" t="s">
        <v>81</v>
      </c>
      <c r="BK216" s="196">
        <f>ROUND(I216*H216,2)</f>
        <v>0</v>
      </c>
      <c r="BL216" s="17" t="s">
        <v>323</v>
      </c>
      <c r="BM216" s="195" t="s">
        <v>336</v>
      </c>
    </row>
    <row r="217" spans="2:51" s="13" customFormat="1" ht="22.5">
      <c r="B217" s="197"/>
      <c r="C217" s="198"/>
      <c r="D217" s="199" t="s">
        <v>129</v>
      </c>
      <c r="E217" s="200" t="s">
        <v>1</v>
      </c>
      <c r="F217" s="201" t="s">
        <v>337</v>
      </c>
      <c r="G217" s="198"/>
      <c r="H217" s="200" t="s">
        <v>1</v>
      </c>
      <c r="I217" s="202"/>
      <c r="J217" s="198"/>
      <c r="K217" s="198"/>
      <c r="L217" s="203"/>
      <c r="M217" s="204"/>
      <c r="N217" s="205"/>
      <c r="O217" s="205"/>
      <c r="P217" s="205"/>
      <c r="Q217" s="205"/>
      <c r="R217" s="205"/>
      <c r="S217" s="205"/>
      <c r="T217" s="206"/>
      <c r="AT217" s="207" t="s">
        <v>129</v>
      </c>
      <c r="AU217" s="207" t="s">
        <v>83</v>
      </c>
      <c r="AV217" s="13" t="s">
        <v>81</v>
      </c>
      <c r="AW217" s="13" t="s">
        <v>31</v>
      </c>
      <c r="AX217" s="13" t="s">
        <v>73</v>
      </c>
      <c r="AY217" s="207" t="s">
        <v>120</v>
      </c>
    </row>
    <row r="218" spans="2:51" s="14" customFormat="1" ht="11.25">
      <c r="B218" s="208"/>
      <c r="C218" s="209"/>
      <c r="D218" s="199" t="s">
        <v>129</v>
      </c>
      <c r="E218" s="210" t="s">
        <v>1</v>
      </c>
      <c r="F218" s="211" t="s">
        <v>81</v>
      </c>
      <c r="G218" s="209"/>
      <c r="H218" s="212">
        <v>1</v>
      </c>
      <c r="I218" s="213"/>
      <c r="J218" s="209"/>
      <c r="K218" s="209"/>
      <c r="L218" s="214"/>
      <c r="M218" s="241"/>
      <c r="N218" s="242"/>
      <c r="O218" s="242"/>
      <c r="P218" s="242"/>
      <c r="Q218" s="242"/>
      <c r="R218" s="242"/>
      <c r="S218" s="242"/>
      <c r="T218" s="243"/>
      <c r="AT218" s="218" t="s">
        <v>129</v>
      </c>
      <c r="AU218" s="218" t="s">
        <v>83</v>
      </c>
      <c r="AV218" s="14" t="s">
        <v>83</v>
      </c>
      <c r="AW218" s="14" t="s">
        <v>31</v>
      </c>
      <c r="AX218" s="14" t="s">
        <v>81</v>
      </c>
      <c r="AY218" s="218" t="s">
        <v>120</v>
      </c>
    </row>
    <row r="219" spans="1:31" s="2" customFormat="1" ht="6.95" customHeight="1">
      <c r="A219" s="34"/>
      <c r="B219" s="54"/>
      <c r="C219" s="55"/>
      <c r="D219" s="55"/>
      <c r="E219" s="55"/>
      <c r="F219" s="55"/>
      <c r="G219" s="55"/>
      <c r="H219" s="55"/>
      <c r="I219" s="55"/>
      <c r="J219" s="55"/>
      <c r="K219" s="55"/>
      <c r="L219" s="39"/>
      <c r="M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</row>
  </sheetData>
  <sheetProtection algorithmName="SHA-512" hashValue="hVTxvPKNNANL4iwIjYjf8CwkuUuAICszVMyi+MYyBLivOaadKD4m13Y/AqY1U7J3nnqYzCxjtjSBSPuS93gFqg==" saltValue="Kpm42aKiGs2Od5KRL9M3/w==" spinCount="100000" sheet="1" objects="1" scenarios="1" formatColumns="0" formatRows="0" autoFilter="0"/>
  <autoFilter ref="C129:K218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Králová</dc:creator>
  <cp:keywords/>
  <dc:description/>
  <cp:lastModifiedBy>Simona Králová</cp:lastModifiedBy>
  <dcterms:created xsi:type="dcterms:W3CDTF">2024-05-31T07:38:22Z</dcterms:created>
  <dcterms:modified xsi:type="dcterms:W3CDTF">2024-05-31T07:39:20Z</dcterms:modified>
  <cp:category/>
  <cp:version/>
  <cp:contentType/>
  <cp:contentStatus/>
</cp:coreProperties>
</file>