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0" activeTab="4"/>
  </bookViews>
  <sheets>
    <sheet name="Rekapitulace stavby" sheetId="1" r:id="rId1"/>
    <sheet name="03 - Byt č. 7, Oprava roz..." sheetId="2" r:id="rId2"/>
    <sheet name="04 - Byt č. 7, Elektropráce" sheetId="3" r:id="rId3"/>
    <sheet name="05 - Byt č. 7, Odkouření" sheetId="4" r:id="rId4"/>
    <sheet name="06 - Výměna kotlů, ohříva..." sheetId="5" r:id="rId5"/>
  </sheets>
  <definedNames>
    <definedName name="_xlnm._FilterDatabase" localSheetId="1" hidden="1">'03 - Byt č. 7, Oprava roz...'!$C$132:$K$211</definedName>
    <definedName name="_xlnm._FilterDatabase" localSheetId="2" hidden="1">'04 - Byt č. 7, Elektropráce'!$C$120:$K$144</definedName>
    <definedName name="_xlnm._FilterDatabase" localSheetId="3" hidden="1">'05 - Byt č. 7, Odkouření'!$C$122:$K$139</definedName>
    <definedName name="_xlnm._FilterDatabase" localSheetId="4" hidden="1">'06 - Výměna kotlů, ohříva...'!$C$128:$K$205</definedName>
    <definedName name="_xlnm.Print_Area" localSheetId="1">'03 - Byt č. 7, Oprava roz...'!$C$4:$J$76,'03 - Byt č. 7, Oprava roz...'!$C$82:$J$114,'03 - Byt č. 7, Oprava roz...'!$C$120:$J$211</definedName>
    <definedName name="_xlnm.Print_Area" localSheetId="2">'04 - Byt č. 7, Elektropráce'!$C$4:$J$76,'04 - Byt č. 7, Elektropráce'!$C$82:$J$102,'04 - Byt č. 7, Elektropráce'!$C$108:$J$144</definedName>
    <definedName name="_xlnm.Print_Area" localSheetId="3">'05 - Byt č. 7, Odkouření'!$C$4:$J$76,'05 - Byt č. 7, Odkouření'!$C$82:$J$104,'05 - Byt č. 7, Odkouření'!$C$110:$J$139</definedName>
    <definedName name="_xlnm.Print_Area" localSheetId="4">'06 - Výměna kotlů, ohříva...'!$C$4:$J$76,'06 - Výměna kotlů, ohříva...'!$C$82:$J$110,'06 - Výměna kotlů, ohříva...'!$C$116:$J$205</definedName>
    <definedName name="_xlnm.Print_Area" localSheetId="0">'Rekapitulace stavby'!$D$4:$AO$76,'Rekapitulace stavby'!$C$82:$AQ$99</definedName>
    <definedName name="_xlnm.Print_Titles" localSheetId="0">'Rekapitulace stavby'!$92:$92</definedName>
  </definedNames>
  <calcPr calcId="162913"/>
</workbook>
</file>

<file path=xl/sharedStrings.xml><?xml version="1.0" encoding="utf-8"?>
<sst xmlns="http://schemas.openxmlformats.org/spreadsheetml/2006/main" count="2929" uniqueCount="578">
  <si>
    <t>Export Komplet</t>
  </si>
  <si>
    <t/>
  </si>
  <si>
    <t>2.0</t>
  </si>
  <si>
    <t>ZAMOK</t>
  </si>
  <si>
    <t>False</t>
  </si>
  <si>
    <t>{c7d28a84-d07a-4ba5-85b2-e9cd52309a63}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</si>
  <si>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</si>
  <si>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</si>
  <si>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</si>
  <si>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</si>
  <si>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</si>
  <si>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</si>
  <si>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</si>
  <si>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</si>
  <si>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</si>
  <si>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</si>
  <si>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</si>
  <si>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kotlů, ohřívačů vody a rozvodů topení, vč. úpravy elektro a komínů v BD Zelená 1084/15 a 15a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</si>
  <si>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</si>
  <si>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</si>
  <si>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</si>
  <si>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</si>
  <si>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</si>
  <si>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</si>
  <si>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</si>
  <si>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</si>
  <si>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</si>
  <si>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</si>
  <si>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</si>
  <si>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</si>
  <si>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Simona Králová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</si>
  <si>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</si>
  <si>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</si>
  <si>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</si>
  <si>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</si>
  <si>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</si>
  <si>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</si>
  <si>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</si>
  <si>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</si>
  <si>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</si>
  <si>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</si>
  <si>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</si>
  <si>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</si>
  <si>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</si>
  <si>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</si>
  <si>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</si>
  <si>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</si>
  <si>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</si>
  <si>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</si>
  <si>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</si>
  <si>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</si>
  <si>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</si>
  <si>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</si>
  <si>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</si>
  <si>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</si>
  <si>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</si>
  <si>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</si>
  <si>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</si>
  <si>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</si>
  <si>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</si>
  <si>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</si>
  <si>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</si>
  <si>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</si>
  <si>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</si>
  <si>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</si>
  <si>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</si>
  <si>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</si>
  <si>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</si>
  <si>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</si>
  <si>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</si>
  <si>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</si>
  <si>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</si>
  <si>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</si>
  <si>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</si>
  <si>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</si>
  <si>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</si>
  <si>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</si>
  <si>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</si>
  <si>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</t>
  </si>
  <si>
    <t>Byt č. 7, Oprava rozvodů ÚT</t>
  </si>
  <si>
    <t>STA</t>
  </si>
  <si>
    <t>1</t>
  </si>
  <si>
    <t>{563c08bd-413b-4579-ba95-c76bfad1e7b1}</t>
  </si>
  <si>
    <t>04</t>
  </si>
  <si>
    <t>Byt č. 7, Elektropráce</t>
  </si>
  <si>
    <t>{c75fb088-6eb9-40cd-b4c5-8acece808ae5}</t>
  </si>
  <si>
    <t>05</t>
  </si>
  <si>
    <t>Byt č. 7, Odkouření</t>
  </si>
  <si>
    <t>{3de2e1f2-62bf-4e07-9119-b5e0a40f8175}</t>
  </si>
  <si>
    <t>06</t>
  </si>
  <si>
    <t>Výměna kotlů, ohřívačů vody a rozvodů topení, vč. úpravy elektro a komínů v BD</t>
  </si>
  <si>
    <t>{5853d15b-357d-44b8-b63d-cd937afd7d56}</t>
  </si>
  <si>
    <t>KRYCÍ LIST SOUPISU PRACÍ</t>
  </si>
  <si>
    <t>Objekt:</t>
  </si>
  <si>
    <t>03 - Byt č. 7, Oprava rozvodů ÚT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</si>
  <si>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</si>
  <si>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</si>
  <si>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</si>
  <si>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</si>
  <si>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</si>
  <si>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</si>
  <si>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</si>
  <si>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</si>
  <si>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</si>
  <si>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</si>
  <si>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</si>
  <si>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</si>
  <si>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</si>
  <si>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</si>
  <si>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</si>
  <si>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</si>
  <si>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</si>
  <si>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</si>
  <si>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</si>
  <si>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</si>
  <si>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</si>
  <si>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</si>
  <si>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</si>
  <si>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</si>
  <si>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</si>
  <si>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</si>
  <si>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</si>
  <si>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</si>
  <si>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</si>
  <si>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</si>
  <si>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</si>
  <si>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</si>
  <si>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</si>
  <si>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</si>
  <si>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</si>
  <si>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</si>
  <si>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</si>
  <si>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</si>
  <si>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</si>
  <si>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721</t>
  </si>
  <si>
    <t>Zdravotechnika - vnitřní kanalizace</t>
  </si>
  <si>
    <t>K</t>
  </si>
  <si>
    <t>721174043</t>
  </si>
  <si>
    <t>Potrubí kanalizační z HT připojovací DN 32-50, včetně tvarovek - napojení na stáv.rozvody</t>
  </si>
  <si>
    <t>m</t>
  </si>
  <si>
    <t>16</t>
  </si>
  <si>
    <t>1395543815</t>
  </si>
  <si>
    <t>998721121</t>
  </si>
  <si>
    <t>Přesun hmot tonážní pro vnitřní kanalizaci ruční v objektech v do 6 m</t>
  </si>
  <si>
    <t>t</t>
  </si>
  <si>
    <t>-1389467765</t>
  </si>
  <si>
    <t>3</t>
  </si>
  <si>
    <t>998721192</t>
  </si>
  <si>
    <t>Příplatek k přesunu hmot tonážnímu pro vnitřní kanalizaci za zvětšený přesun do 100 m</t>
  </si>
  <si>
    <t>-2051736007</t>
  </si>
  <si>
    <t>722</t>
  </si>
  <si>
    <t>Zdravotechnika - vnitřní vodovod</t>
  </si>
  <si>
    <t>4</t>
  </si>
  <si>
    <t>722174022</t>
  </si>
  <si>
    <t>Potrubí vodovodní plastové PPR svar polyfúze PN 20 D 20x3,4 mm - napojení na stáv.rozvody</t>
  </si>
  <si>
    <t>1970196098</t>
  </si>
  <si>
    <t>5</t>
  </si>
  <si>
    <t>722181222</t>
  </si>
  <si>
    <t>Ochrana vodovodního potrubí přilepenými termoizolačními trubicemi z PE tl 9 mm DN přes 22 do 32 mm</t>
  </si>
  <si>
    <t>-671042385</t>
  </si>
  <si>
    <t>6</t>
  </si>
  <si>
    <t>722232043</t>
  </si>
  <si>
    <t>Kohout kulový přímý G 1/2" PN 42  - DN 15</t>
  </si>
  <si>
    <t>kus</t>
  </si>
  <si>
    <t>498766281</t>
  </si>
  <si>
    <t>7</t>
  </si>
  <si>
    <t>725759601</t>
  </si>
  <si>
    <t>Montáž a dodávka kalichů HL 21 se zápachovou uzávěrou</t>
  </si>
  <si>
    <t>-897317225</t>
  </si>
  <si>
    <t>8</t>
  </si>
  <si>
    <t>998722121</t>
  </si>
  <si>
    <t>Přesun hmot tonážní pro vnitřní vodovod ruční v objektech v do 6 m</t>
  </si>
  <si>
    <t>-1297254053</t>
  </si>
  <si>
    <t>9</t>
  </si>
  <si>
    <t>998722192</t>
  </si>
  <si>
    <t>Příplatek k přesunu hmot tonážnímu pro vnitřní vodovod za zvětšený přesun do 100 m</t>
  </si>
  <si>
    <t>-1232788583</t>
  </si>
  <si>
    <t>723</t>
  </si>
  <si>
    <t>Zdravotechnika - vnitřní plynovod</t>
  </si>
  <si>
    <t>10</t>
  </si>
  <si>
    <t>723001R</t>
  </si>
  <si>
    <t>Ochranný žlab a izolace prům 22</t>
  </si>
  <si>
    <t>1288431430</t>
  </si>
  <si>
    <t>11</t>
  </si>
  <si>
    <t>723002R</t>
  </si>
  <si>
    <t>Dopojení spotřebiče</t>
  </si>
  <si>
    <t>kompl.</t>
  </si>
  <si>
    <t>-810213863</t>
  </si>
  <si>
    <t>723181013</t>
  </si>
  <si>
    <t>Potrubí měděné D 22x1 mm</t>
  </si>
  <si>
    <t>1628082231</t>
  </si>
  <si>
    <t>13</t>
  </si>
  <si>
    <t>723230103</t>
  </si>
  <si>
    <t xml:space="preserve">Kulový uzávěr přímý 3/4" </t>
  </si>
  <si>
    <t>-435871932</t>
  </si>
  <si>
    <t>14</t>
  </si>
  <si>
    <t>998723121</t>
  </si>
  <si>
    <t>Přesun hmot tonážní pro vnitřní plynovod ruční v objektech v do 6 m</t>
  </si>
  <si>
    <t>-786259243</t>
  </si>
  <si>
    <t>15</t>
  </si>
  <si>
    <t>998723192</t>
  </si>
  <si>
    <t>Příplatek k přesunu hmot tonážnímu pro vnitřní plynovod za zvětšený přesun do 100 m</t>
  </si>
  <si>
    <t>1252801602</t>
  </si>
  <si>
    <t>731</t>
  </si>
  <si>
    <t>Ústřední vytápění - kotelny</t>
  </si>
  <si>
    <t>731001R</t>
  </si>
  <si>
    <t>Prodloužená záruka kotle na 5 let</t>
  </si>
  <si>
    <t>-2093427429</t>
  </si>
  <si>
    <t>17</t>
  </si>
  <si>
    <t>731244209</t>
  </si>
  <si>
    <t>Kotel ocelový závěsný na plyn kondenzační o výkonu 3,3-25,2 kW s průtokovým ohřevem TV</t>
  </si>
  <si>
    <t>soubor</t>
  </si>
  <si>
    <t>1994864696</t>
  </si>
  <si>
    <t>18</t>
  </si>
  <si>
    <t>M</t>
  </si>
  <si>
    <t>48417610</t>
  </si>
  <si>
    <t>kotel plynový kondenzační závěsný s průtokovým ohřevem TV 3,3-25,2kW - Vaillant VUW 26CS/1-5 eco TEC plus</t>
  </si>
  <si>
    <t>32</t>
  </si>
  <si>
    <t>-1186607781</t>
  </si>
  <si>
    <t>19</t>
  </si>
  <si>
    <t>998731121</t>
  </si>
  <si>
    <t>Přesun hmot tonážní pro kotelny ruční v objektech v do 6 m</t>
  </si>
  <si>
    <t>-364916160</t>
  </si>
  <si>
    <t>20</t>
  </si>
  <si>
    <t>998731193</t>
  </si>
  <si>
    <t>Příplatek k přesunu hmot tonážnímu pro kotelny za zvětšený přesun do 500 m</t>
  </si>
  <si>
    <t>1323781117</t>
  </si>
  <si>
    <t>733</t>
  </si>
  <si>
    <t>Ústřední vytápění - rozvodné potrubí</t>
  </si>
  <si>
    <t>733001R</t>
  </si>
  <si>
    <t>Drobný spojovací materiál</t>
  </si>
  <si>
    <t>-1749265162</t>
  </si>
  <si>
    <t>22</t>
  </si>
  <si>
    <t>733002R</t>
  </si>
  <si>
    <t>Demontáž stávajících rozvodů</t>
  </si>
  <si>
    <t>-803377825</t>
  </si>
  <si>
    <t>23</t>
  </si>
  <si>
    <t>733003R</t>
  </si>
  <si>
    <t>Dodávka technického plynu</t>
  </si>
  <si>
    <t>%</t>
  </si>
  <si>
    <t>-2013969603</t>
  </si>
  <si>
    <t>24</t>
  </si>
  <si>
    <t>733221102</t>
  </si>
  <si>
    <t>Potrubí měděné D 15x1 mm - včetně tvarovek</t>
  </si>
  <si>
    <t>-1487447717</t>
  </si>
  <si>
    <t>25</t>
  </si>
  <si>
    <t>733221103</t>
  </si>
  <si>
    <t>Potrubí měděné D 18x1 mm - včetně tvarovek</t>
  </si>
  <si>
    <t>1569712674</t>
  </si>
  <si>
    <t>26</t>
  </si>
  <si>
    <t>733221104</t>
  </si>
  <si>
    <t>Potrubí měděné D 22x1 mm - včetně tvarovek</t>
  </si>
  <si>
    <t>1105139507</t>
  </si>
  <si>
    <t>27</t>
  </si>
  <si>
    <t>733811222R</t>
  </si>
  <si>
    <t>Ochrana potrubí ústředního vytápění tepelná izolace tl  9 mm DN 15 do 35 mm - pouze skrz stěny</t>
  </si>
  <si>
    <t>-2066814762</t>
  </si>
  <si>
    <t>28</t>
  </si>
  <si>
    <t>998733121</t>
  </si>
  <si>
    <t>Přesun hmot tonážní pro rozvody potrubí ruční v objektech v do 6 m</t>
  </si>
  <si>
    <t>434904479</t>
  </si>
  <si>
    <t>29</t>
  </si>
  <si>
    <t>998733193</t>
  </si>
  <si>
    <t>Příplatek k přesunu hmot tonážnímu pro rozvody potrubí za zvětšený přesun do 500 m</t>
  </si>
  <si>
    <t>-1931453765</t>
  </si>
  <si>
    <t>734</t>
  </si>
  <si>
    <t>Ústřední vytápění - armatury</t>
  </si>
  <si>
    <t>30</t>
  </si>
  <si>
    <t>731190952R</t>
  </si>
  <si>
    <t>Svorné šroubení DN 15</t>
  </si>
  <si>
    <t>366410531</t>
  </si>
  <si>
    <t>31</t>
  </si>
  <si>
    <t>734001R</t>
  </si>
  <si>
    <t>Automatické odvětrání DN 15</t>
  </si>
  <si>
    <t>1183758410</t>
  </si>
  <si>
    <t>734163442R</t>
  </si>
  <si>
    <t xml:space="preserve">Filtr DN 20 </t>
  </si>
  <si>
    <t>-406792607</t>
  </si>
  <si>
    <t>33</t>
  </si>
  <si>
    <t>734222811R</t>
  </si>
  <si>
    <t>Ventil závitový termostatický přímý  -  hlavice Heimeier K</t>
  </si>
  <si>
    <t>-756563095</t>
  </si>
  <si>
    <t>34</t>
  </si>
  <si>
    <t>734222812</t>
  </si>
  <si>
    <t>Ventil závitový ruční hlavice Heimeier</t>
  </si>
  <si>
    <t>-422509641</t>
  </si>
  <si>
    <t>35</t>
  </si>
  <si>
    <t>734261234R</t>
  </si>
  <si>
    <t>Šroubení topenářské přímé G 3/4  - DN 20</t>
  </si>
  <si>
    <t>1394652650</t>
  </si>
  <si>
    <t>36</t>
  </si>
  <si>
    <t>734261407</t>
  </si>
  <si>
    <t>Armatura připojovací přímá radiátorů typu VK</t>
  </si>
  <si>
    <t>-1826820007</t>
  </si>
  <si>
    <t>37</t>
  </si>
  <si>
    <t>734261716R</t>
  </si>
  <si>
    <t>Vypouštění uzávěr DN 15 s vypouštěním</t>
  </si>
  <si>
    <t>259390350</t>
  </si>
  <si>
    <t>38</t>
  </si>
  <si>
    <t>734261718</t>
  </si>
  <si>
    <t>Šroubení regulační radiátorové přímé s vypouštěním</t>
  </si>
  <si>
    <t>1268252548</t>
  </si>
  <si>
    <t>39</t>
  </si>
  <si>
    <t>741330203</t>
  </si>
  <si>
    <t>Montáž a dodávka součástí se zapojením-adaptér spalinový</t>
  </si>
  <si>
    <t>-1125765468</t>
  </si>
  <si>
    <t>40</t>
  </si>
  <si>
    <t>998734121</t>
  </si>
  <si>
    <t>Přesun hmot tonážní pro armatury ruční v objektech v do 6 m</t>
  </si>
  <si>
    <t>-29923167</t>
  </si>
  <si>
    <t>41</t>
  </si>
  <si>
    <t>998734193</t>
  </si>
  <si>
    <t>Příplatek k přesunu hmot tonážnímu pro armatury za zvětšený přesun do 500 m</t>
  </si>
  <si>
    <t>-1885460292</t>
  </si>
  <si>
    <t>735</t>
  </si>
  <si>
    <t>Ústřední vytápění - otopná tělesa</t>
  </si>
  <si>
    <t>42</t>
  </si>
  <si>
    <t>735159210</t>
  </si>
  <si>
    <t>Montáž otopných těles panelových dvouřadých dl do 1140 mm</t>
  </si>
  <si>
    <t>-858338406</t>
  </si>
  <si>
    <t>43</t>
  </si>
  <si>
    <t>KRD.21090040600010</t>
  </si>
  <si>
    <t>RADIK VK 21-0900/0400</t>
  </si>
  <si>
    <t>-1810460702</t>
  </si>
  <si>
    <t>44</t>
  </si>
  <si>
    <t>KRD.22060100600010</t>
  </si>
  <si>
    <t>RADIK VK 22-0600/1000</t>
  </si>
  <si>
    <t>-1913168414</t>
  </si>
  <si>
    <t>45</t>
  </si>
  <si>
    <t>KRD.22060110600010</t>
  </si>
  <si>
    <t>RADIK VK 22-0600/1100</t>
  </si>
  <si>
    <t>-803810596</t>
  </si>
  <si>
    <t>46</t>
  </si>
  <si>
    <t>KRD.22060120600010</t>
  </si>
  <si>
    <t>RADIK VK 22-0600/1200</t>
  </si>
  <si>
    <t>-1270965564</t>
  </si>
  <si>
    <t>47</t>
  </si>
  <si>
    <t>735160133</t>
  </si>
  <si>
    <t>Otopné těleso trubkové teplovodní výška/délka 1 500/600 mm - žebřík</t>
  </si>
  <si>
    <t>340472061</t>
  </si>
  <si>
    <t>48</t>
  </si>
  <si>
    <t>735511141</t>
  </si>
  <si>
    <t>Prostorový termostat</t>
  </si>
  <si>
    <t>-1081418832</t>
  </si>
  <si>
    <t>49</t>
  </si>
  <si>
    <t>998735121</t>
  </si>
  <si>
    <t>Přesun hmot tonážní pro otopná tělesa ruční v objektech v do 6 m</t>
  </si>
  <si>
    <t>1019379484</t>
  </si>
  <si>
    <t>50</t>
  </si>
  <si>
    <t>998735193</t>
  </si>
  <si>
    <t>Příplatek k přesunu hmot tonážnímu pro otopná tělesa za zvětšený přesun do 500 m</t>
  </si>
  <si>
    <t>2074783646</t>
  </si>
  <si>
    <t>HZS</t>
  </si>
  <si>
    <t>Hodinové zúčtovací sazby</t>
  </si>
  <si>
    <t>51</t>
  </si>
  <si>
    <t>HZS2221</t>
  </si>
  <si>
    <t>Hodinová zúčtovací sazba plynaře - revize plynu</t>
  </si>
  <si>
    <t>hod</t>
  </si>
  <si>
    <t>512</t>
  </si>
  <si>
    <t>1067839307</t>
  </si>
  <si>
    <t>52</t>
  </si>
  <si>
    <t>HZS2222</t>
  </si>
  <si>
    <t>Hodinová zúčtovací sazba topenář odborný - uvedení kotle do provozu</t>
  </si>
  <si>
    <t>-793300396</t>
  </si>
  <si>
    <t>53</t>
  </si>
  <si>
    <t>HZS2232</t>
  </si>
  <si>
    <t>Hodinová zúčtovací sazba elektrikář odborný - revize elektro</t>
  </si>
  <si>
    <t>280405875</t>
  </si>
  <si>
    <t>VRN</t>
  </si>
  <si>
    <t>Vedlejší rozpočtové náklady</t>
  </si>
  <si>
    <t>VRN1</t>
  </si>
  <si>
    <t>Průzkumné, geodetické a projektové práce</t>
  </si>
  <si>
    <t>54</t>
  </si>
  <si>
    <t>013002000</t>
  </si>
  <si>
    <t>Projektové práce - plyn</t>
  </si>
  <si>
    <t>1024</t>
  </si>
  <si>
    <t>-18571562</t>
  </si>
  <si>
    <t>VRN3</t>
  </si>
  <si>
    <t>Zařízení staveniště</t>
  </si>
  <si>
    <t>55</t>
  </si>
  <si>
    <t>030001000</t>
  </si>
  <si>
    <t>820074506</t>
  </si>
  <si>
    <t>VRN4</t>
  </si>
  <si>
    <t>Inženýrská činnost</t>
  </si>
  <si>
    <t>56</t>
  </si>
  <si>
    <t>045002000</t>
  </si>
  <si>
    <t>Kompletační a koordinační činnost</t>
  </si>
  <si>
    <t>-74711824</t>
  </si>
  <si>
    <t>VRN6</t>
  </si>
  <si>
    <t>Územní vlivy</t>
  </si>
  <si>
    <t>57</t>
  </si>
  <si>
    <t>060001000</t>
  </si>
  <si>
    <t>-951843652</t>
  </si>
  <si>
    <t>58</t>
  </si>
  <si>
    <t>065002000</t>
  </si>
  <si>
    <t>Mimostaveništní doprava</t>
  </si>
  <si>
    <t>216187351</t>
  </si>
  <si>
    <t>VRN7</t>
  </si>
  <si>
    <t>Provozní vlivy</t>
  </si>
  <si>
    <t>59</t>
  </si>
  <si>
    <t>070001000</t>
  </si>
  <si>
    <t>Provozní vlivy - parkování</t>
  </si>
  <si>
    <t>34515557</t>
  </si>
  <si>
    <t>VRN8</t>
  </si>
  <si>
    <t>Přesun stavebních kapacit</t>
  </si>
  <si>
    <t>60</t>
  </si>
  <si>
    <t>080001000</t>
  </si>
  <si>
    <t>Další náklady na pracovníky - požární dozor po ukončení svářecích prací</t>
  </si>
  <si>
    <t>-657693635</t>
  </si>
  <si>
    <t>VRN9</t>
  </si>
  <si>
    <t>Ostatní náklady</t>
  </si>
  <si>
    <t>61</t>
  </si>
  <si>
    <t>090001000</t>
  </si>
  <si>
    <t>Ostatní náklady - zednické přípomoce</t>
  </si>
  <si>
    <t>-2147051541</t>
  </si>
  <si>
    <t>04 - Byt č. 7, Elektropráce</t>
  </si>
  <si>
    <t xml:space="preserve">    741 - Elektroinstalace - silnoproud</t>
  </si>
  <si>
    <t>741</t>
  </si>
  <si>
    <t>Elektroinstalace - silnoproud</t>
  </si>
  <si>
    <t>741001R</t>
  </si>
  <si>
    <t>-505434075</t>
  </si>
  <si>
    <t>741110511</t>
  </si>
  <si>
    <t xml:space="preserve">Montáž lišta </t>
  </si>
  <si>
    <t>1894015187</t>
  </si>
  <si>
    <t>34571004</t>
  </si>
  <si>
    <t>lišta elektroinstalační hranatá PVC</t>
  </si>
  <si>
    <t>256</t>
  </si>
  <si>
    <t>64</t>
  </si>
  <si>
    <t>-1779300141</t>
  </si>
  <si>
    <t>VV</t>
  </si>
  <si>
    <t>30*1,15 'Přepočtené koeficientem množství</t>
  </si>
  <si>
    <t>741122211</t>
  </si>
  <si>
    <t>Montáž kabel Cu plný kulatý žíla 3x1,5 až 6 mm2 uložený volně (např. CYKY)</t>
  </si>
  <si>
    <t>1678774317</t>
  </si>
  <si>
    <t>Nové odjištění pro 1fázový bojler nebo kotel vč. 25m trasy v liště a třemi prostupy skrze zeď. Včetně ochranného pospojování spotřebiče v koupelně.</t>
  </si>
  <si>
    <t>U bojleru bez HDO, neobsahuje práce se změnou sazby na levnější tarif bojleru od rozvaděče k elektroměru.</t>
  </si>
  <si>
    <t>25,0</t>
  </si>
  <si>
    <t>34111036</t>
  </si>
  <si>
    <t>kabel instalační jádro Cu plné izolace PVC plášť PVC 450/750V (CYKY) 3x2,5mm2</t>
  </si>
  <si>
    <t>1516792243</t>
  </si>
  <si>
    <t>25*1,15 'Přepočtené koeficientem množství</t>
  </si>
  <si>
    <t>741320193</t>
  </si>
  <si>
    <t>Montáž a dodávka jističů 16A s příslušenstvím/rozvaděč (nebo do stáv.rozvaděče)</t>
  </si>
  <si>
    <t>-614665336</t>
  </si>
  <si>
    <t>220061573</t>
  </si>
  <si>
    <t>Montáž kabelu návěstního uloženého v kabelovém loži  CYA 4</t>
  </si>
  <si>
    <t>-1479755926</t>
  </si>
  <si>
    <t>34141026</t>
  </si>
  <si>
    <t>vodič propojovací flexibilní CYA 4 - ochranné pospojení</t>
  </si>
  <si>
    <t>310151492</t>
  </si>
  <si>
    <t>998741121</t>
  </si>
  <si>
    <t>Přesun hmot tonážní pro silnoproud ruční v objektech v do 6 m</t>
  </si>
  <si>
    <t>601003140</t>
  </si>
  <si>
    <t>998741192</t>
  </si>
  <si>
    <t>Příplatek k přesunu hmot tonážnímu pro silnoproud za zvětšený přesun do 100 m</t>
  </si>
  <si>
    <t>-1216440502</t>
  </si>
  <si>
    <t>1976755289</t>
  </si>
  <si>
    <t>-2011897399</t>
  </si>
  <si>
    <t>05 - Byt č. 7, Odkouření</t>
  </si>
  <si>
    <t>Vložka AK/AK roura 80 mm 1m  pro kondenzační kotel</t>
  </si>
  <si>
    <t>-38599009</t>
  </si>
  <si>
    <t>731002R</t>
  </si>
  <si>
    <t>komponenty</t>
  </si>
  <si>
    <t>-846253293</t>
  </si>
  <si>
    <t>731003R</t>
  </si>
  <si>
    <t>Kouřovod PZ/PP 125/80 mm - koleno s revizním otvorem</t>
  </si>
  <si>
    <t>1142069940</t>
  </si>
  <si>
    <t>731004R</t>
  </si>
  <si>
    <t>koleno 90</t>
  </si>
  <si>
    <t>-942718893</t>
  </si>
  <si>
    <t>731005R</t>
  </si>
  <si>
    <t>potrubí 1 m roury</t>
  </si>
  <si>
    <t>-1584441925</t>
  </si>
  <si>
    <t>HZS4211</t>
  </si>
  <si>
    <t>Hodinová zúčtovací sazba revizní technik - revize komína</t>
  </si>
  <si>
    <t>-1175638925</t>
  </si>
  <si>
    <t>-64124839</t>
  </si>
  <si>
    <t>-362732241</t>
  </si>
  <si>
    <t>-84915186</t>
  </si>
  <si>
    <t>06 - Výměna kotlů, ohřívačů vody a rozvodů topení, vč. úpravy elektro a komínů v BD</t>
  </si>
  <si>
    <t>722173R</t>
  </si>
  <si>
    <t>Drobný ostatní a pomocný materiál (těsnící, spojovací....)</t>
  </si>
  <si>
    <t>180360503</t>
  </si>
  <si>
    <t>7255308R</t>
  </si>
  <si>
    <t>Demontáž a zaslepení rozvodu plynu v nutném rozsahu</t>
  </si>
  <si>
    <t>1192361889</t>
  </si>
  <si>
    <t>722173AR</t>
  </si>
  <si>
    <t>Montáž pro výměnu ohřívačů vody</t>
  </si>
  <si>
    <t>1086746851</t>
  </si>
  <si>
    <t>M722001R</t>
  </si>
  <si>
    <t>Elektrické přímotopné topidlo 2 kW</t>
  </si>
  <si>
    <t>-2041496053</t>
  </si>
  <si>
    <t>M722002R</t>
  </si>
  <si>
    <t>Ohřívač vody 120 l</t>
  </si>
  <si>
    <t>-1081291190</t>
  </si>
  <si>
    <t>M722003R</t>
  </si>
  <si>
    <t>šroubení DN 15</t>
  </si>
  <si>
    <t>-243512781</t>
  </si>
  <si>
    <t>M722004R</t>
  </si>
  <si>
    <t>Trubka Hostalen PN 22 prům. 20</t>
  </si>
  <si>
    <t>303164327</t>
  </si>
  <si>
    <t>M722005R</t>
  </si>
  <si>
    <t>Tvarovka Hostalen prům. 20</t>
  </si>
  <si>
    <t>604044975</t>
  </si>
  <si>
    <t>M722006R</t>
  </si>
  <si>
    <t>Tvarovka Hostalen se závitem prům. 20</t>
  </si>
  <si>
    <t>-896373640</t>
  </si>
  <si>
    <t>M722007R</t>
  </si>
  <si>
    <t>Pivní hadice</t>
  </si>
  <si>
    <t>-524679484</t>
  </si>
  <si>
    <t>-1890075967</t>
  </si>
  <si>
    <t>-1072311245</t>
  </si>
  <si>
    <t>1578589404</t>
  </si>
  <si>
    <t>778237631</t>
  </si>
  <si>
    <t>-2057051650</t>
  </si>
  <si>
    <t>1471811762</t>
  </si>
  <si>
    <t>645032977</t>
  </si>
  <si>
    <t>731200R</t>
  </si>
  <si>
    <t>Demontáž kotle, ohřívače vody a regulace</t>
  </si>
  <si>
    <t>-1241599246</t>
  </si>
  <si>
    <t>731244R</t>
  </si>
  <si>
    <t>MTŽ kotle ocelový závěsný na plyn kondenzační s průtokovým ohřevem TV a úpravou potrubí</t>
  </si>
  <si>
    <t>933092915</t>
  </si>
  <si>
    <t>kotel plynový kondenzační závěsný s průtokovým ohřevem TV, nerezový výměník</t>
  </si>
  <si>
    <t>1867607272</t>
  </si>
  <si>
    <t>řídící elektroda spalování ioniDetect, kondenzační nerezový výměník, automatický diagnostický systém</t>
  </si>
  <si>
    <t>Aqua Condens System, účinnost 109%, modulační rozsah výkonu 10 až 100%, vysoce účinné čerpadlo</t>
  </si>
  <si>
    <t xml:space="preserve">vestavěný trojscestný přepínací ventil, verze VUW s automatickým dopouštěním otopné vody, expanzní </t>
  </si>
  <si>
    <t>nádoba 10 l, odtah spalin obvodovou stěnou nebo střechou, hodnota NOx ve spalinách je &lt; 35 mg/m3</t>
  </si>
  <si>
    <t>nízká spotřeba el. energie, možnost vzdálené správy pomocí modulu VR 921 nebo VR 940 f</t>
  </si>
  <si>
    <t>731001R.1</t>
  </si>
  <si>
    <t>1251419225</t>
  </si>
  <si>
    <t>-1382028165</t>
  </si>
  <si>
    <t>-1814873037</t>
  </si>
  <si>
    <t>Filtr DN 20 s magnetem</t>
  </si>
  <si>
    <t>2074948575</t>
  </si>
  <si>
    <t>514541649</t>
  </si>
  <si>
    <t>7413302R</t>
  </si>
  <si>
    <t>1503779961</t>
  </si>
  <si>
    <t>735511R</t>
  </si>
  <si>
    <t>-883080788</t>
  </si>
  <si>
    <t>725759R</t>
  </si>
  <si>
    <t>-204405230</t>
  </si>
  <si>
    <t>723181R</t>
  </si>
  <si>
    <t>Dopojení kotle, ohřívače vody, odpadní potrubí</t>
  </si>
  <si>
    <t>-212459130</t>
  </si>
  <si>
    <t>723230R</t>
  </si>
  <si>
    <t>-924508168</t>
  </si>
  <si>
    <t>1021349736</t>
  </si>
  <si>
    <t>2065798372</t>
  </si>
  <si>
    <t>405784258</t>
  </si>
  <si>
    <t>7411105R</t>
  </si>
  <si>
    <t>-1610354755</t>
  </si>
  <si>
    <t>-893078631</t>
  </si>
  <si>
    <t>210*1,15 'Přepočtené koeficientem množství</t>
  </si>
  <si>
    <t>2200615R</t>
  </si>
  <si>
    <t>218631041</t>
  </si>
  <si>
    <t>-294946105</t>
  </si>
  <si>
    <t>741122R</t>
  </si>
  <si>
    <t>283687443</t>
  </si>
  <si>
    <t>Elektrická přípojka k plynovému kotli nebo bojleru. Včetně ochranného pospojování spotřebiče.</t>
  </si>
  <si>
    <t>175</t>
  </si>
  <si>
    <t>234170646</t>
  </si>
  <si>
    <t>175*1,15 'Přepočtené koeficientem množství</t>
  </si>
  <si>
    <t>741320R</t>
  </si>
  <si>
    <t>914942055</t>
  </si>
  <si>
    <t>1721340893</t>
  </si>
  <si>
    <t>-116106351</t>
  </si>
  <si>
    <t>-1764016288</t>
  </si>
  <si>
    <t>Hodinová zúčtovací sazba topenář odborný - uvedení kotle a regulace do provozu</t>
  </si>
  <si>
    <t>899144345</t>
  </si>
  <si>
    <t>352039848</t>
  </si>
  <si>
    <t>-754086906</t>
  </si>
  <si>
    <t>-1234790004</t>
  </si>
  <si>
    <t>66230326</t>
  </si>
  <si>
    <t>658704767</t>
  </si>
  <si>
    <t>-2065111812</t>
  </si>
  <si>
    <t>109771582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</si>
</sst>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workbookViewId="0" topLeftCell="A76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1"/>
      <c r="AL5" s="21"/>
      <c r="AM5" s="21"/>
      <c r="AN5" s="21"/>
      <c r="AO5" s="21"/>
      <c r="AP5" s="21"/>
      <c r="AQ5" s="21"/>
      <c r="AR5" s="19"/>
      <c r="BE5" s="260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1"/>
      <c r="AL6" s="21"/>
      <c r="AM6" s="21"/>
      <c r="AN6" s="21"/>
      <c r="AO6" s="21"/>
      <c r="AP6" s="21"/>
      <c r="AQ6" s="21"/>
      <c r="AR6" s="19"/>
      <c r="BE6" s="261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1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0">
        <v>45440</v>
      </c>
      <c r="AO8" s="21"/>
      <c r="AP8" s="21"/>
      <c r="AQ8" s="21"/>
      <c r="AR8" s="19"/>
      <c r="BE8" s="261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1"/>
      <c r="BS9" s="16" t="s">
        <v>6</v>
      </c>
    </row>
    <row r="10" spans="2:71" s="1" customFormat="1" ht="12" customHeight="1">
      <c r="B10" s="20"/>
      <c r="C10" s="21"/>
      <c r="D10" s="28" t="s">
        <v>23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24</v>
      </c>
      <c r="AL10" s="21"/>
      <c r="AM10" s="21"/>
      <c r="AN10" s="26" t="s">
        <v>1</v>
      </c>
      <c r="AO10" s="21"/>
      <c r="AP10" s="21"/>
      <c r="AQ10" s="21"/>
      <c r="AR10" s="19"/>
      <c r="BE10" s="261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25</v>
      </c>
      <c r="AL11" s="21"/>
      <c r="AM11" s="21"/>
      <c r="AN11" s="26" t="s">
        <v>1</v>
      </c>
      <c r="AO11" s="21"/>
      <c r="AP11" s="21"/>
      <c r="AQ11" s="21"/>
      <c r="AR11" s="19"/>
      <c r="BE11" s="261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1"/>
      <c r="BS12" s="16" t="s">
        <v>6</v>
      </c>
    </row>
    <row r="13" spans="2:71" s="1" customFormat="1" ht="12" customHeight="1">
      <c r="B13" s="20"/>
      <c r="C13" s="21"/>
      <c r="D13" s="28" t="s">
        <v>26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24</v>
      </c>
      <c r="AL13" s="21"/>
      <c r="AM13" s="21"/>
      <c r="AN13" s="30" t="s">
        <v>27</v>
      </c>
      <c r="AO13" s="21"/>
      <c r="AP13" s="21"/>
      <c r="AQ13" s="21"/>
      <c r="AR13" s="19"/>
      <c r="BE13" s="261"/>
      <c r="BS13" s="16" t="s">
        <v>6</v>
      </c>
    </row>
    <row r="14" spans="2:71" ht="12.75">
      <c r="B14" s="20"/>
      <c r="C14" s="21"/>
      <c r="D14" s="21"/>
      <c r="E14" s="266" t="s">
        <v>27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8" t="s">
        <v>25</v>
      </c>
      <c r="AL14" s="21"/>
      <c r="AM14" s="21"/>
      <c r="AN14" s="30" t="s">
        <v>27</v>
      </c>
      <c r="AO14" s="21"/>
      <c r="AP14" s="21"/>
      <c r="AQ14" s="21"/>
      <c r="AR14" s="19"/>
      <c r="BE14" s="261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1"/>
      <c r="BS15" s="16" t="s">
        <v>4</v>
      </c>
    </row>
    <row r="16" spans="2:71" s="1" customFormat="1" ht="12" customHeight="1">
      <c r="B16" s="20"/>
      <c r="C16" s="21"/>
      <c r="D16" s="28" t="s">
        <v>28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24</v>
      </c>
      <c r="AL16" s="21"/>
      <c r="AM16" s="21"/>
      <c r="AN16" s="26" t="s">
        <v>1</v>
      </c>
      <c r="AO16" s="21"/>
      <c r="AP16" s="21"/>
      <c r="AQ16" s="21"/>
      <c r="AR16" s="19"/>
      <c r="BE16" s="261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25</v>
      </c>
      <c r="AL17" s="21"/>
      <c r="AM17" s="21"/>
      <c r="AN17" s="26" t="s">
        <v>1</v>
      </c>
      <c r="AO17" s="21"/>
      <c r="AP17" s="21"/>
      <c r="AQ17" s="21"/>
      <c r="AR17" s="19"/>
      <c r="BE17" s="261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1"/>
      <c r="BS18" s="16" t="s">
        <v>6</v>
      </c>
    </row>
    <row r="19" spans="2:71" s="1" customFormat="1" ht="12" customHeight="1">
      <c r="B19" s="20"/>
      <c r="C19" s="21"/>
      <c r="D19" s="28" t="s">
        <v>29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24</v>
      </c>
      <c r="AL19" s="21"/>
      <c r="AM19" s="21"/>
      <c r="AN19" s="26" t="s">
        <v>1</v>
      </c>
      <c r="AO19" s="21"/>
      <c r="AP19" s="21"/>
      <c r="AQ19" s="21"/>
      <c r="AR19" s="19"/>
      <c r="BE19" s="261"/>
      <c r="BS19" s="16" t="s">
        <v>6</v>
      </c>
    </row>
    <row r="20" spans="2:71" s="1" customFormat="1" ht="18.4" customHeight="1">
      <c r="B20" s="20"/>
      <c r="C20" s="21"/>
      <c r="D20" s="21"/>
      <c r="E20" s="26" t="s">
        <v>30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25</v>
      </c>
      <c r="AL20" s="21"/>
      <c r="AM20" s="21"/>
      <c r="AN20" s="26" t="s">
        <v>1</v>
      </c>
      <c r="AO20" s="21"/>
      <c r="AP20" s="21"/>
      <c r="AQ20" s="21"/>
      <c r="AR20" s="19"/>
      <c r="BE20" s="261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1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1"/>
    </row>
    <row r="23" spans="2:57" s="1" customFormat="1" ht="16.5" customHeight="1">
      <c r="B23" s="20"/>
      <c r="C23" s="21"/>
      <c r="D23" s="21"/>
      <c r="E23" s="268" t="s">
        <v>1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1"/>
      <c r="AP23" s="21"/>
      <c r="AQ23" s="21"/>
      <c r="AR23" s="19"/>
      <c r="BE23" s="261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1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1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9">
        <f>ROUND(AG94,2)</f>
        <v>0</v>
      </c>
      <c r="AL26" s="270"/>
      <c r="AM26" s="270"/>
      <c r="AN26" s="270"/>
      <c r="AO26" s="270"/>
      <c r="AP26" s="35"/>
      <c r="AQ26" s="35"/>
      <c r="AR26" s="38"/>
      <c r="BE26" s="261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1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71" t="s">
        <v>34</v>
      </c>
      <c r="M28" s="271"/>
      <c r="N28" s="271"/>
      <c r="O28" s="271"/>
      <c r="P28" s="271"/>
      <c r="Q28" s="35"/>
      <c r="R28" s="35"/>
      <c r="S28" s="35"/>
      <c r="T28" s="35"/>
      <c r="U28" s="35"/>
      <c r="V28" s="35"/>
      <c r="W28" s="271" t="s">
        <v>35</v>
      </c>
      <c r="X28" s="271"/>
      <c r="Y28" s="271"/>
      <c r="Z28" s="271"/>
      <c r="AA28" s="271"/>
      <c r="AB28" s="271"/>
      <c r="AC28" s="271"/>
      <c r="AD28" s="271"/>
      <c r="AE28" s="271"/>
      <c r="AF28" s="35"/>
      <c r="AG28" s="35"/>
      <c r="AH28" s="35"/>
      <c r="AI28" s="35"/>
      <c r="AJ28" s="35"/>
      <c r="AK28" s="271" t="s">
        <v>36</v>
      </c>
      <c r="AL28" s="271"/>
      <c r="AM28" s="271"/>
      <c r="AN28" s="271"/>
      <c r="AO28" s="271"/>
      <c r="AP28" s="35"/>
      <c r="AQ28" s="35"/>
      <c r="AR28" s="38"/>
      <c r="BE28" s="261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74">
        <v>0.21</v>
      </c>
      <c r="M29" s="273"/>
      <c r="N29" s="273"/>
      <c r="O29" s="273"/>
      <c r="P29" s="273"/>
      <c r="Q29" s="40"/>
      <c r="R29" s="40"/>
      <c r="S29" s="40"/>
      <c r="T29" s="40"/>
      <c r="U29" s="40"/>
      <c r="V29" s="40"/>
      <c r="W29" s="272">
        <f>ROUND(AZ94,2)</f>
        <v>0</v>
      </c>
      <c r="X29" s="273"/>
      <c r="Y29" s="273"/>
      <c r="Z29" s="273"/>
      <c r="AA29" s="273"/>
      <c r="AB29" s="273"/>
      <c r="AC29" s="273"/>
      <c r="AD29" s="273"/>
      <c r="AE29" s="273"/>
      <c r="AF29" s="40"/>
      <c r="AG29" s="40"/>
      <c r="AH29" s="40"/>
      <c r="AI29" s="40"/>
      <c r="AJ29" s="40"/>
      <c r="AK29" s="272">
        <f>ROUND(AV94,2)</f>
        <v>0</v>
      </c>
      <c r="AL29" s="273"/>
      <c r="AM29" s="273"/>
      <c r="AN29" s="273"/>
      <c r="AO29" s="273"/>
      <c r="AP29" s="40"/>
      <c r="AQ29" s="40"/>
      <c r="AR29" s="41"/>
      <c r="BE29" s="262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74">
        <v>0.12</v>
      </c>
      <c r="M30" s="273"/>
      <c r="N30" s="273"/>
      <c r="O30" s="273"/>
      <c r="P30" s="273"/>
      <c r="Q30" s="40"/>
      <c r="R30" s="40"/>
      <c r="S30" s="40"/>
      <c r="T30" s="40"/>
      <c r="U30" s="40"/>
      <c r="V30" s="40"/>
      <c r="W30" s="272">
        <f>ROUND(BA94,2)</f>
        <v>0</v>
      </c>
      <c r="X30" s="273"/>
      <c r="Y30" s="273"/>
      <c r="Z30" s="273"/>
      <c r="AA30" s="273"/>
      <c r="AB30" s="273"/>
      <c r="AC30" s="273"/>
      <c r="AD30" s="273"/>
      <c r="AE30" s="273"/>
      <c r="AF30" s="40"/>
      <c r="AG30" s="40"/>
      <c r="AH30" s="40"/>
      <c r="AI30" s="40"/>
      <c r="AJ30" s="40"/>
      <c r="AK30" s="272">
        <f>ROUND(AW94,2)</f>
        <v>0</v>
      </c>
      <c r="AL30" s="273"/>
      <c r="AM30" s="273"/>
      <c r="AN30" s="273"/>
      <c r="AO30" s="273"/>
      <c r="AP30" s="40"/>
      <c r="AQ30" s="40"/>
      <c r="AR30" s="41"/>
      <c r="BE30" s="262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74">
        <v>0.21</v>
      </c>
      <c r="M31" s="273"/>
      <c r="N31" s="273"/>
      <c r="O31" s="273"/>
      <c r="P31" s="273"/>
      <c r="Q31" s="40"/>
      <c r="R31" s="40"/>
      <c r="S31" s="40"/>
      <c r="T31" s="40"/>
      <c r="U31" s="40"/>
      <c r="V31" s="40"/>
      <c r="W31" s="272">
        <f>ROUND(BB94,2)</f>
        <v>0</v>
      </c>
      <c r="X31" s="273"/>
      <c r="Y31" s="273"/>
      <c r="Z31" s="273"/>
      <c r="AA31" s="273"/>
      <c r="AB31" s="273"/>
      <c r="AC31" s="273"/>
      <c r="AD31" s="273"/>
      <c r="AE31" s="273"/>
      <c r="AF31" s="40"/>
      <c r="AG31" s="40"/>
      <c r="AH31" s="40"/>
      <c r="AI31" s="40"/>
      <c r="AJ31" s="40"/>
      <c r="AK31" s="272">
        <v>0</v>
      </c>
      <c r="AL31" s="273"/>
      <c r="AM31" s="273"/>
      <c r="AN31" s="273"/>
      <c r="AO31" s="273"/>
      <c r="AP31" s="40"/>
      <c r="AQ31" s="40"/>
      <c r="AR31" s="41"/>
      <c r="BE31" s="262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74">
        <v>0.12</v>
      </c>
      <c r="M32" s="273"/>
      <c r="N32" s="273"/>
      <c r="O32" s="273"/>
      <c r="P32" s="273"/>
      <c r="Q32" s="40"/>
      <c r="R32" s="40"/>
      <c r="S32" s="40"/>
      <c r="T32" s="40"/>
      <c r="U32" s="40"/>
      <c r="V32" s="40"/>
      <c r="W32" s="272">
        <f>ROUND(BC94,2)</f>
        <v>0</v>
      </c>
      <c r="X32" s="273"/>
      <c r="Y32" s="273"/>
      <c r="Z32" s="273"/>
      <c r="AA32" s="273"/>
      <c r="AB32" s="273"/>
      <c r="AC32" s="273"/>
      <c r="AD32" s="273"/>
      <c r="AE32" s="273"/>
      <c r="AF32" s="40"/>
      <c r="AG32" s="40"/>
      <c r="AH32" s="40"/>
      <c r="AI32" s="40"/>
      <c r="AJ32" s="40"/>
      <c r="AK32" s="272">
        <v>0</v>
      </c>
      <c r="AL32" s="273"/>
      <c r="AM32" s="273"/>
      <c r="AN32" s="273"/>
      <c r="AO32" s="273"/>
      <c r="AP32" s="40"/>
      <c r="AQ32" s="40"/>
      <c r="AR32" s="41"/>
      <c r="BE32" s="262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74">
        <v>0</v>
      </c>
      <c r="M33" s="273"/>
      <c r="N33" s="273"/>
      <c r="O33" s="273"/>
      <c r="P33" s="273"/>
      <c r="Q33" s="40"/>
      <c r="R33" s="40"/>
      <c r="S33" s="40"/>
      <c r="T33" s="40"/>
      <c r="U33" s="40"/>
      <c r="V33" s="40"/>
      <c r="W33" s="272">
        <f>ROUND(BD94,2)</f>
        <v>0</v>
      </c>
      <c r="X33" s="273"/>
      <c r="Y33" s="273"/>
      <c r="Z33" s="273"/>
      <c r="AA33" s="273"/>
      <c r="AB33" s="273"/>
      <c r="AC33" s="273"/>
      <c r="AD33" s="273"/>
      <c r="AE33" s="273"/>
      <c r="AF33" s="40"/>
      <c r="AG33" s="40"/>
      <c r="AH33" s="40"/>
      <c r="AI33" s="40"/>
      <c r="AJ33" s="40"/>
      <c r="AK33" s="272">
        <v>0</v>
      </c>
      <c r="AL33" s="273"/>
      <c r="AM33" s="273"/>
      <c r="AN33" s="273"/>
      <c r="AO33" s="273"/>
      <c r="AP33" s="40"/>
      <c r="AQ33" s="40"/>
      <c r="AR33" s="41"/>
      <c r="BE33" s="262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1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78" t="s">
        <v>45</v>
      </c>
      <c r="Y35" s="276"/>
      <c r="Z35" s="276"/>
      <c r="AA35" s="276"/>
      <c r="AB35" s="276"/>
      <c r="AC35" s="44"/>
      <c r="AD35" s="44"/>
      <c r="AE35" s="44"/>
      <c r="AF35" s="44"/>
      <c r="AG35" s="44"/>
      <c r="AH35" s="44"/>
      <c r="AI35" s="44"/>
      <c r="AJ35" s="44"/>
      <c r="AK35" s="275">
        <f>SUM(AK26:AK33)</f>
        <v>0</v>
      </c>
      <c r="AL35" s="276"/>
      <c r="AM35" s="276"/>
      <c r="AN35" s="276"/>
      <c r="AO35" s="27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2024-07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39" t="str">
        <f>K6</f>
        <v>Výměna kotlů, ohřívačů vody a rozvodů topení, vč. úpravy elektro a komínů v BD Zelená 1084/15 a 15a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62"/>
      <c r="AL85" s="62"/>
      <c r="AM85" s="62"/>
      <c r="AN85" s="62"/>
      <c r="AO85" s="62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41">
        <f>IF(AN8="","",AN8)</f>
        <v>45440</v>
      </c>
      <c r="AN87" s="241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23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28</v>
      </c>
      <c r="AJ89" s="35"/>
      <c r="AK89" s="35"/>
      <c r="AL89" s="35"/>
      <c r="AM89" s="242" t="str">
        <f>IF(E17="","",E17)</f>
        <v xml:space="preserve"> </v>
      </c>
      <c r="AN89" s="243"/>
      <c r="AO89" s="243"/>
      <c r="AP89" s="243"/>
      <c r="AQ89" s="35"/>
      <c r="AR89" s="38"/>
      <c r="AS89" s="244" t="s">
        <v>53</v>
      </c>
      <c r="AT89" s="245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26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29</v>
      </c>
      <c r="AJ90" s="35"/>
      <c r="AK90" s="35"/>
      <c r="AL90" s="35"/>
      <c r="AM90" s="242" t="str">
        <f>IF(E20="","",E20)</f>
        <v>Simona Králová</v>
      </c>
      <c r="AN90" s="243"/>
      <c r="AO90" s="243"/>
      <c r="AP90" s="243"/>
      <c r="AQ90" s="35"/>
      <c r="AR90" s="38"/>
      <c r="AS90" s="246"/>
      <c r="AT90" s="247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48"/>
      <c r="AT91" s="249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50" t="s">
        <v>54</v>
      </c>
      <c r="D92" s="251"/>
      <c r="E92" s="251"/>
      <c r="F92" s="251"/>
      <c r="G92" s="251"/>
      <c r="H92" s="72"/>
      <c r="I92" s="253" t="s">
        <v>55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2" t="s">
        <v>56</v>
      </c>
      <c r="AH92" s="251"/>
      <c r="AI92" s="251"/>
      <c r="AJ92" s="251"/>
      <c r="AK92" s="251"/>
      <c r="AL92" s="251"/>
      <c r="AM92" s="251"/>
      <c r="AN92" s="253" t="s">
        <v>57</v>
      </c>
      <c r="AO92" s="251"/>
      <c r="AP92" s="254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58">
        <f>ROUND(SUM(AG95:AG98),2)</f>
        <v>0</v>
      </c>
      <c r="AH94" s="258"/>
      <c r="AI94" s="258"/>
      <c r="AJ94" s="258"/>
      <c r="AK94" s="258"/>
      <c r="AL94" s="258"/>
      <c r="AM94" s="258"/>
      <c r="AN94" s="259">
        <f>SUM(AG94,AT94)</f>
        <v>0</v>
      </c>
      <c r="AO94" s="259"/>
      <c r="AP94" s="259"/>
      <c r="AQ94" s="84" t="s">
        <v>1</v>
      </c>
      <c r="AR94" s="85"/>
      <c r="AS94" s="86">
        <f>ROUND(SUM(AS95:AS98),2)</f>
        <v>0</v>
      </c>
      <c r="AT94" s="87">
        <f>ROUND(SUM(AV94:AW94),2)</f>
        <v>0</v>
      </c>
      <c r="AU94" s="88">
        <f>ROUND(SUM(AU95:AU98),5)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ROUND(SUM(AZ95:AZ98),2)</f>
        <v>0</v>
      </c>
      <c r="BA94" s="87">
        <f>ROUND(SUM(BA95:BA98),2)</f>
        <v>0</v>
      </c>
      <c r="BB94" s="87">
        <f>ROUND(SUM(BB95:BB98),2)</f>
        <v>0</v>
      </c>
      <c r="BC94" s="87">
        <f>ROUND(SUM(BC95:BC98),2)</f>
        <v>0</v>
      </c>
      <c r="BD94" s="89">
        <f>ROUND(SUM(BD95:BD98),2)</f>
        <v>0</v>
      </c>
      <c r="BS94" s="90" t="s">
        <v>72</v>
      </c>
      <c r="BT94" s="90" t="s">
        <v>73</v>
      </c>
      <c r="BU94" s="91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1" s="7" customFormat="1" ht="16.5" customHeight="1">
      <c r="A95" s="92" t="s">
        <v>77</v>
      </c>
      <c r="B95" s="93"/>
      <c r="C95" s="94"/>
      <c r="D95" s="255" t="s">
        <v>78</v>
      </c>
      <c r="E95" s="255"/>
      <c r="F95" s="255"/>
      <c r="G95" s="255"/>
      <c r="H95" s="255"/>
      <c r="I95" s="95"/>
      <c r="J95" s="255" t="s">
        <v>79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6">
        <f>'03 - Byt č. 7, Oprava roz...'!J30</f>
        <v>0</v>
      </c>
      <c r="AH95" s="257"/>
      <c r="AI95" s="257"/>
      <c r="AJ95" s="257"/>
      <c r="AK95" s="257"/>
      <c r="AL95" s="257"/>
      <c r="AM95" s="257"/>
      <c r="AN95" s="256">
        <f>SUM(AG95,AT95)</f>
        <v>0</v>
      </c>
      <c r="AO95" s="257"/>
      <c r="AP95" s="257"/>
      <c r="AQ95" s="96" t="s">
        <v>80</v>
      </c>
      <c r="AR95" s="97"/>
      <c r="AS95" s="98">
        <v>0</v>
      </c>
      <c r="AT95" s="99">
        <f>ROUND(SUM(AV95:AW95),2)</f>
        <v>0</v>
      </c>
      <c r="AU95" s="100">
        <f>'03 - Byt č. 7, Oprava roz...'!P133</f>
        <v>0</v>
      </c>
      <c r="AV95" s="99">
        <f>'03 - Byt č. 7, Oprava roz...'!J33</f>
        <v>0</v>
      </c>
      <c r="AW95" s="99">
        <f>'03 - Byt č. 7, Oprava roz...'!J34</f>
        <v>0</v>
      </c>
      <c r="AX95" s="99">
        <f>'03 - Byt č. 7, Oprava roz...'!J35</f>
        <v>0</v>
      </c>
      <c r="AY95" s="99">
        <f>'03 - Byt č. 7, Oprava roz...'!J36</f>
        <v>0</v>
      </c>
      <c r="AZ95" s="99">
        <f>'03 - Byt č. 7, Oprava roz...'!F33</f>
        <v>0</v>
      </c>
      <c r="BA95" s="99">
        <f>'03 - Byt č. 7, Oprava roz...'!F34</f>
        <v>0</v>
      </c>
      <c r="BB95" s="99">
        <f>'03 - Byt č. 7, Oprava roz...'!F35</f>
        <v>0</v>
      </c>
      <c r="BC95" s="99">
        <f>'03 - Byt č. 7, Oprava roz...'!F36</f>
        <v>0</v>
      </c>
      <c r="BD95" s="101">
        <f>'03 - Byt č. 7, Oprava roz...'!F37</f>
        <v>0</v>
      </c>
      <c r="BT95" s="102" t="s">
        <v>81</v>
      </c>
      <c r="BV95" s="102" t="s">
        <v>75</v>
      </c>
      <c r="BW95" s="102" t="s">
        <v>82</v>
      </c>
      <c r="BX95" s="102" t="s">
        <v>5</v>
      </c>
      <c r="CL95" s="102" t="s">
        <v>1</v>
      </c>
      <c r="CM95" s="102" t="s">
        <v>81</v>
      </c>
    </row>
    <row r="96" spans="1:91" s="7" customFormat="1" ht="16.5" customHeight="1">
      <c r="A96" s="92" t="s">
        <v>77</v>
      </c>
      <c r="B96" s="93"/>
      <c r="C96" s="94"/>
      <c r="D96" s="255" t="s">
        <v>83</v>
      </c>
      <c r="E96" s="255"/>
      <c r="F96" s="255"/>
      <c r="G96" s="255"/>
      <c r="H96" s="255"/>
      <c r="I96" s="95"/>
      <c r="J96" s="255" t="s">
        <v>84</v>
      </c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6">
        <f>'04 - Byt č. 7, Elektropráce'!J30</f>
        <v>0</v>
      </c>
      <c r="AH96" s="257"/>
      <c r="AI96" s="257"/>
      <c r="AJ96" s="257"/>
      <c r="AK96" s="257"/>
      <c r="AL96" s="257"/>
      <c r="AM96" s="257"/>
      <c r="AN96" s="256">
        <f>SUM(AG96,AT96)</f>
        <v>0</v>
      </c>
      <c r="AO96" s="257"/>
      <c r="AP96" s="257"/>
      <c r="AQ96" s="96" t="s">
        <v>80</v>
      </c>
      <c r="AR96" s="97"/>
      <c r="AS96" s="98">
        <v>0</v>
      </c>
      <c r="AT96" s="99">
        <f>ROUND(SUM(AV96:AW96),2)</f>
        <v>0</v>
      </c>
      <c r="AU96" s="100">
        <f>'04 - Byt č. 7, Elektropráce'!P121</f>
        <v>0</v>
      </c>
      <c r="AV96" s="99">
        <f>'04 - Byt č. 7, Elektropráce'!J33</f>
        <v>0</v>
      </c>
      <c r="AW96" s="99">
        <f>'04 - Byt č. 7, Elektropráce'!J34</f>
        <v>0</v>
      </c>
      <c r="AX96" s="99">
        <f>'04 - Byt č. 7, Elektropráce'!J35</f>
        <v>0</v>
      </c>
      <c r="AY96" s="99">
        <f>'04 - Byt č. 7, Elektropráce'!J36</f>
        <v>0</v>
      </c>
      <c r="AZ96" s="99">
        <f>'04 - Byt č. 7, Elektropráce'!F33</f>
        <v>0</v>
      </c>
      <c r="BA96" s="99">
        <f>'04 - Byt č. 7, Elektropráce'!F34</f>
        <v>0</v>
      </c>
      <c r="BB96" s="99">
        <f>'04 - Byt č. 7, Elektropráce'!F35</f>
        <v>0</v>
      </c>
      <c r="BC96" s="99">
        <f>'04 - Byt č. 7, Elektropráce'!F36</f>
        <v>0</v>
      </c>
      <c r="BD96" s="101">
        <f>'04 - Byt č. 7, Elektropráce'!F37</f>
        <v>0</v>
      </c>
      <c r="BT96" s="102" t="s">
        <v>81</v>
      </c>
      <c r="BV96" s="102" t="s">
        <v>75</v>
      </c>
      <c r="BW96" s="102" t="s">
        <v>85</v>
      </c>
      <c r="BX96" s="102" t="s">
        <v>5</v>
      </c>
      <c r="CL96" s="102" t="s">
        <v>1</v>
      </c>
      <c r="CM96" s="102" t="s">
        <v>81</v>
      </c>
    </row>
    <row r="97" spans="1:91" s="7" customFormat="1" ht="16.5" customHeight="1">
      <c r="A97" s="92" t="s">
        <v>77</v>
      </c>
      <c r="B97" s="93"/>
      <c r="C97" s="94"/>
      <c r="D97" s="255" t="s">
        <v>86</v>
      </c>
      <c r="E97" s="255"/>
      <c r="F97" s="255"/>
      <c r="G97" s="255"/>
      <c r="H97" s="255"/>
      <c r="I97" s="95"/>
      <c r="J97" s="255" t="s">
        <v>87</v>
      </c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6">
        <f>'05 - Byt č. 7, Odkouření'!J30</f>
        <v>0</v>
      </c>
      <c r="AH97" s="257"/>
      <c r="AI97" s="257"/>
      <c r="AJ97" s="257"/>
      <c r="AK97" s="257"/>
      <c r="AL97" s="257"/>
      <c r="AM97" s="257"/>
      <c r="AN97" s="256">
        <f>SUM(AG97,AT97)</f>
        <v>0</v>
      </c>
      <c r="AO97" s="257"/>
      <c r="AP97" s="257"/>
      <c r="AQ97" s="96" t="s">
        <v>80</v>
      </c>
      <c r="AR97" s="97"/>
      <c r="AS97" s="98">
        <v>0</v>
      </c>
      <c r="AT97" s="99">
        <f>ROUND(SUM(AV97:AW97),2)</f>
        <v>0</v>
      </c>
      <c r="AU97" s="100">
        <f>'05 - Byt č. 7, Odkouření'!P123</f>
        <v>0</v>
      </c>
      <c r="AV97" s="99">
        <f>'05 - Byt č. 7, Odkouření'!J33</f>
        <v>0</v>
      </c>
      <c r="AW97" s="99">
        <f>'05 - Byt č. 7, Odkouření'!J34</f>
        <v>0</v>
      </c>
      <c r="AX97" s="99">
        <f>'05 - Byt č. 7, Odkouření'!J35</f>
        <v>0</v>
      </c>
      <c r="AY97" s="99">
        <f>'05 - Byt č. 7, Odkouření'!J36</f>
        <v>0</v>
      </c>
      <c r="AZ97" s="99">
        <f>'05 - Byt č. 7, Odkouření'!F33</f>
        <v>0</v>
      </c>
      <c r="BA97" s="99">
        <f>'05 - Byt č. 7, Odkouření'!F34</f>
        <v>0</v>
      </c>
      <c r="BB97" s="99">
        <f>'05 - Byt č. 7, Odkouření'!F35</f>
        <v>0</v>
      </c>
      <c r="BC97" s="99">
        <f>'05 - Byt č. 7, Odkouření'!F36</f>
        <v>0</v>
      </c>
      <c r="BD97" s="101">
        <f>'05 - Byt č. 7, Odkouření'!F37</f>
        <v>0</v>
      </c>
      <c r="BT97" s="102" t="s">
        <v>81</v>
      </c>
      <c r="BV97" s="102" t="s">
        <v>75</v>
      </c>
      <c r="BW97" s="102" t="s">
        <v>88</v>
      </c>
      <c r="BX97" s="102" t="s">
        <v>5</v>
      </c>
      <c r="CL97" s="102" t="s">
        <v>1</v>
      </c>
      <c r="CM97" s="102" t="s">
        <v>81</v>
      </c>
    </row>
    <row r="98" spans="1:91" s="7" customFormat="1" ht="37.5" customHeight="1">
      <c r="A98" s="92" t="s">
        <v>77</v>
      </c>
      <c r="B98" s="93"/>
      <c r="C98" s="94"/>
      <c r="D98" s="255" t="s">
        <v>89</v>
      </c>
      <c r="E98" s="255"/>
      <c r="F98" s="255"/>
      <c r="G98" s="255"/>
      <c r="H98" s="255"/>
      <c r="I98" s="95"/>
      <c r="J98" s="255" t="s">
        <v>90</v>
      </c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6">
        <f>'06 - Výměna kotlů, ohříva...'!J30</f>
        <v>0</v>
      </c>
      <c r="AH98" s="257"/>
      <c r="AI98" s="257"/>
      <c r="AJ98" s="257"/>
      <c r="AK98" s="257"/>
      <c r="AL98" s="257"/>
      <c r="AM98" s="257"/>
      <c r="AN98" s="256">
        <f>SUM(AG98,AT98)</f>
        <v>0</v>
      </c>
      <c r="AO98" s="257"/>
      <c r="AP98" s="257"/>
      <c r="AQ98" s="96" t="s">
        <v>80</v>
      </c>
      <c r="AR98" s="97"/>
      <c r="AS98" s="103">
        <v>0</v>
      </c>
      <c r="AT98" s="104">
        <f>ROUND(SUM(AV98:AW98),2)</f>
        <v>0</v>
      </c>
      <c r="AU98" s="105">
        <f>'06 - Výměna kotlů, ohříva...'!P129</f>
        <v>0</v>
      </c>
      <c r="AV98" s="104">
        <f>'06 - Výměna kotlů, ohříva...'!J33</f>
        <v>0</v>
      </c>
      <c r="AW98" s="104">
        <f>'06 - Výměna kotlů, ohříva...'!J34</f>
        <v>0</v>
      </c>
      <c r="AX98" s="104">
        <f>'06 - Výměna kotlů, ohříva...'!J35</f>
        <v>0</v>
      </c>
      <c r="AY98" s="104">
        <f>'06 - Výměna kotlů, ohříva...'!J36</f>
        <v>0</v>
      </c>
      <c r="AZ98" s="104">
        <f>'06 - Výměna kotlů, ohříva...'!F33</f>
        <v>0</v>
      </c>
      <c r="BA98" s="104">
        <f>'06 - Výměna kotlů, ohříva...'!F34</f>
        <v>0</v>
      </c>
      <c r="BB98" s="104">
        <f>'06 - Výměna kotlů, ohříva...'!F35</f>
        <v>0</v>
      </c>
      <c r="BC98" s="104">
        <f>'06 - Výměna kotlů, ohříva...'!F36</f>
        <v>0</v>
      </c>
      <c r="BD98" s="106">
        <f>'06 - Výměna kotlů, ohříva...'!F37</f>
        <v>0</v>
      </c>
      <c r="BT98" s="102" t="s">
        <v>81</v>
      </c>
      <c r="BV98" s="102" t="s">
        <v>75</v>
      </c>
      <c r="BW98" s="102" t="s">
        <v>91</v>
      </c>
      <c r="BX98" s="102" t="s">
        <v>5</v>
      </c>
      <c r="CL98" s="102" t="s">
        <v>1</v>
      </c>
      <c r="CM98" s="102" t="s">
        <v>81</v>
      </c>
    </row>
    <row r="99" spans="1:57" s="2" customFormat="1" ht="30" customHeight="1">
      <c r="A99" s="33"/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8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</row>
    <row r="100" spans="1:57" s="2" customFormat="1" ht="6.95" customHeight="1">
      <c r="A100" s="33"/>
      <c r="B100" s="53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38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</sheetData>
  <sheetProtection algorithmName="SHA-512" hashValue="qyx+O72FYrnudc6oY1z2gr3Ap4I9fo174aGLulpNTqe79XvE8a+PfKD/XGT/0nLHcJpD5ucJ8M8BQ3d42V03KQ==" saltValue="zcCmJInwrZ9c6HVDDeHgdA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03 - Byt č. 7, Oprava roz...'!C2" display="/"/>
    <hyperlink ref="A96" location="'04 - Byt č. 7, Elektropráce'!C2" display="/"/>
    <hyperlink ref="A97" location="'05 - Byt č. 7, Odkouření'!C2" display="/"/>
    <hyperlink ref="A98" location="'06 - Výměna kotlů, ohřív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 topLeftCell="A19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82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81</v>
      </c>
    </row>
    <row r="4" spans="2:46" s="1" customFormat="1" ht="24.95" customHeight="1">
      <c r="B4" s="19"/>
      <c r="D4" s="109" t="s">
        <v>92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26.25" customHeight="1">
      <c r="B7" s="19"/>
      <c r="E7" s="280" t="str">
        <f>'Rekapitulace stavby'!K6</f>
        <v>Výměna kotlů, ohřívačů vody a rozvodů topení, vč. úpravy elektro a komínů v BD Zelená 1084/15 a 15a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93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2" t="s">
        <v>94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45440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29</v>
      </c>
      <c r="E23" s="33"/>
      <c r="F23" s="33"/>
      <c r="G23" s="33"/>
      <c r="H23" s="33"/>
      <c r="I23" s="111" t="s">
        <v>24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30</v>
      </c>
      <c r="F24" s="33"/>
      <c r="G24" s="33"/>
      <c r="H24" s="33"/>
      <c r="I24" s="111" t="s">
        <v>25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ROUND(J133,2)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ROUND((SUM(BE133:BE211)),2)</f>
        <v>0</v>
      </c>
      <c r="G33" s="33"/>
      <c r="H33" s="33"/>
      <c r="I33" s="123">
        <v>0.21</v>
      </c>
      <c r="J33" s="122">
        <f>ROUND(((SUM(BE133:BE211))*I33),2)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ROUND((SUM(BF133:BF211)),2)</f>
        <v>0</v>
      </c>
      <c r="G34" s="33"/>
      <c r="H34" s="33"/>
      <c r="I34" s="123">
        <v>0.12</v>
      </c>
      <c r="J34" s="122">
        <f>ROUND(((SUM(BF133:BF211))*I34),2)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ROUND((SUM(BG133:BG211)),2)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ROUND((SUM(BH133:BH211)),2)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ROUND((SUM(BI133:BI211)),2)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5"/>
      <c r="D85" s="35"/>
      <c r="E85" s="287" t="str">
        <f>E7</f>
        <v>Výměna kotlů, ohřívačů vody a rozvodů topení, vč. úpravy elektro a komínů v BD Zelená 1084/15 a 15a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93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9" t="str">
        <f>E9</f>
        <v>03 - Byt č. 7, Oprava rozvodů ÚT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45440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29</v>
      </c>
      <c r="J92" s="31" t="str">
        <f>E24</f>
        <v>Simona Králová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96</v>
      </c>
      <c r="D94" s="143"/>
      <c r="E94" s="143"/>
      <c r="F94" s="143"/>
      <c r="G94" s="143"/>
      <c r="H94" s="143"/>
      <c r="I94" s="143"/>
      <c r="J94" s="144" t="s">
        <v>97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98</v>
      </c>
      <c r="D96" s="35"/>
      <c r="E96" s="35"/>
      <c r="F96" s="35"/>
      <c r="G96" s="35"/>
      <c r="H96" s="35"/>
      <c r="I96" s="35"/>
      <c r="J96" s="83">
        <f>J133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99</v>
      </c>
    </row>
    <row r="97" spans="2:12" s="9" customFormat="1" ht="24.95" customHeight="1">
      <c r="B97" s="146"/>
      <c r="C97" s="147"/>
      <c r="D97" s="148" t="s">
        <v>100</v>
      </c>
      <c r="E97" s="149"/>
      <c r="F97" s="149"/>
      <c r="G97" s="149"/>
      <c r="H97" s="149"/>
      <c r="I97" s="149"/>
      <c r="J97" s="150">
        <f>J134</f>
        <v>0</v>
      </c>
      <c r="K97" s="147"/>
      <c r="L97" s="151"/>
    </row>
    <row r="98" spans="2:12" s="10" customFormat="1" ht="19.9" customHeight="1">
      <c r="B98" s="152"/>
      <c r="C98" s="153"/>
      <c r="D98" s="154" t="s">
        <v>101</v>
      </c>
      <c r="E98" s="155"/>
      <c r="F98" s="155"/>
      <c r="G98" s="155"/>
      <c r="H98" s="155"/>
      <c r="I98" s="155"/>
      <c r="J98" s="156">
        <f>J135</f>
        <v>0</v>
      </c>
      <c r="K98" s="153"/>
      <c r="L98" s="157"/>
    </row>
    <row r="99" spans="2:12" s="10" customFormat="1" ht="19.9" customHeight="1">
      <c r="B99" s="152"/>
      <c r="C99" s="153"/>
      <c r="D99" s="154" t="s">
        <v>102</v>
      </c>
      <c r="E99" s="155"/>
      <c r="F99" s="155"/>
      <c r="G99" s="155"/>
      <c r="H99" s="155"/>
      <c r="I99" s="155"/>
      <c r="J99" s="156">
        <f>J139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103</v>
      </c>
      <c r="E100" s="155"/>
      <c r="F100" s="155"/>
      <c r="G100" s="155"/>
      <c r="H100" s="155"/>
      <c r="I100" s="155"/>
      <c r="J100" s="156">
        <f>J146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104</v>
      </c>
      <c r="E101" s="155"/>
      <c r="F101" s="155"/>
      <c r="G101" s="155"/>
      <c r="H101" s="155"/>
      <c r="I101" s="155"/>
      <c r="J101" s="156">
        <f>J153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105</v>
      </c>
      <c r="E102" s="155"/>
      <c r="F102" s="155"/>
      <c r="G102" s="155"/>
      <c r="H102" s="155"/>
      <c r="I102" s="155"/>
      <c r="J102" s="156">
        <f>J159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106</v>
      </c>
      <c r="E103" s="155"/>
      <c r="F103" s="155"/>
      <c r="G103" s="155"/>
      <c r="H103" s="155"/>
      <c r="I103" s="155"/>
      <c r="J103" s="156">
        <f>J169</f>
        <v>0</v>
      </c>
      <c r="K103" s="153"/>
      <c r="L103" s="157"/>
    </row>
    <row r="104" spans="2:12" s="10" customFormat="1" ht="19.9" customHeight="1">
      <c r="B104" s="152"/>
      <c r="C104" s="153"/>
      <c r="D104" s="154" t="s">
        <v>107</v>
      </c>
      <c r="E104" s="155"/>
      <c r="F104" s="155"/>
      <c r="G104" s="155"/>
      <c r="H104" s="155"/>
      <c r="I104" s="155"/>
      <c r="J104" s="156">
        <f>J182</f>
        <v>0</v>
      </c>
      <c r="K104" s="153"/>
      <c r="L104" s="157"/>
    </row>
    <row r="105" spans="2:12" s="9" customFormat="1" ht="24.95" customHeight="1">
      <c r="B105" s="146"/>
      <c r="C105" s="147"/>
      <c r="D105" s="148" t="s">
        <v>108</v>
      </c>
      <c r="E105" s="149"/>
      <c r="F105" s="149"/>
      <c r="G105" s="149"/>
      <c r="H105" s="149"/>
      <c r="I105" s="149"/>
      <c r="J105" s="150">
        <f>J192</f>
        <v>0</v>
      </c>
      <c r="K105" s="147"/>
      <c r="L105" s="151"/>
    </row>
    <row r="106" spans="2:12" s="9" customFormat="1" ht="24.95" customHeight="1">
      <c r="B106" s="146"/>
      <c r="C106" s="147"/>
      <c r="D106" s="148" t="s">
        <v>109</v>
      </c>
      <c r="E106" s="149"/>
      <c r="F106" s="149"/>
      <c r="G106" s="149"/>
      <c r="H106" s="149"/>
      <c r="I106" s="149"/>
      <c r="J106" s="150">
        <f>J196</f>
        <v>0</v>
      </c>
      <c r="K106" s="147"/>
      <c r="L106" s="151"/>
    </row>
    <row r="107" spans="2:12" s="10" customFormat="1" ht="19.9" customHeight="1">
      <c r="B107" s="152"/>
      <c r="C107" s="153"/>
      <c r="D107" s="154" t="s">
        <v>110</v>
      </c>
      <c r="E107" s="155"/>
      <c r="F107" s="155"/>
      <c r="G107" s="155"/>
      <c r="H107" s="155"/>
      <c r="I107" s="155"/>
      <c r="J107" s="156">
        <f>J197</f>
        <v>0</v>
      </c>
      <c r="K107" s="153"/>
      <c r="L107" s="157"/>
    </row>
    <row r="108" spans="2:12" s="10" customFormat="1" ht="19.9" customHeight="1">
      <c r="B108" s="152"/>
      <c r="C108" s="153"/>
      <c r="D108" s="154" t="s">
        <v>111</v>
      </c>
      <c r="E108" s="155"/>
      <c r="F108" s="155"/>
      <c r="G108" s="155"/>
      <c r="H108" s="155"/>
      <c r="I108" s="155"/>
      <c r="J108" s="156">
        <f>J199</f>
        <v>0</v>
      </c>
      <c r="K108" s="153"/>
      <c r="L108" s="157"/>
    </row>
    <row r="109" spans="2:12" s="10" customFormat="1" ht="19.9" customHeight="1">
      <c r="B109" s="152"/>
      <c r="C109" s="153"/>
      <c r="D109" s="154" t="s">
        <v>112</v>
      </c>
      <c r="E109" s="155"/>
      <c r="F109" s="155"/>
      <c r="G109" s="155"/>
      <c r="H109" s="155"/>
      <c r="I109" s="155"/>
      <c r="J109" s="156">
        <f>J201</f>
        <v>0</v>
      </c>
      <c r="K109" s="153"/>
      <c r="L109" s="157"/>
    </row>
    <row r="110" spans="2:12" s="10" customFormat="1" ht="19.9" customHeight="1">
      <c r="B110" s="152"/>
      <c r="C110" s="153"/>
      <c r="D110" s="154" t="s">
        <v>113</v>
      </c>
      <c r="E110" s="155"/>
      <c r="F110" s="155"/>
      <c r="G110" s="155"/>
      <c r="H110" s="155"/>
      <c r="I110" s="155"/>
      <c r="J110" s="156">
        <f>J203</f>
        <v>0</v>
      </c>
      <c r="K110" s="153"/>
      <c r="L110" s="157"/>
    </row>
    <row r="111" spans="2:12" s="10" customFormat="1" ht="19.9" customHeight="1">
      <c r="B111" s="152"/>
      <c r="C111" s="153"/>
      <c r="D111" s="154" t="s">
        <v>114</v>
      </c>
      <c r="E111" s="155"/>
      <c r="F111" s="155"/>
      <c r="G111" s="155"/>
      <c r="H111" s="155"/>
      <c r="I111" s="155"/>
      <c r="J111" s="156">
        <f>J206</f>
        <v>0</v>
      </c>
      <c r="K111" s="153"/>
      <c r="L111" s="157"/>
    </row>
    <row r="112" spans="2:12" s="10" customFormat="1" ht="19.9" customHeight="1">
      <c r="B112" s="152"/>
      <c r="C112" s="153"/>
      <c r="D112" s="154" t="s">
        <v>115</v>
      </c>
      <c r="E112" s="155"/>
      <c r="F112" s="155"/>
      <c r="G112" s="155"/>
      <c r="H112" s="155"/>
      <c r="I112" s="155"/>
      <c r="J112" s="156">
        <f>J208</f>
        <v>0</v>
      </c>
      <c r="K112" s="153"/>
      <c r="L112" s="157"/>
    </row>
    <row r="113" spans="2:12" s="10" customFormat="1" ht="19.9" customHeight="1">
      <c r="B113" s="152"/>
      <c r="C113" s="153"/>
      <c r="D113" s="154" t="s">
        <v>116</v>
      </c>
      <c r="E113" s="155"/>
      <c r="F113" s="155"/>
      <c r="G113" s="155"/>
      <c r="H113" s="155"/>
      <c r="I113" s="155"/>
      <c r="J113" s="156">
        <f>J210</f>
        <v>0</v>
      </c>
      <c r="K113" s="153"/>
      <c r="L113" s="157"/>
    </row>
    <row r="114" spans="1:31" s="2" customFormat="1" ht="21.7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53"/>
      <c r="C115" s="54"/>
      <c r="D115" s="54"/>
      <c r="E115" s="54"/>
      <c r="F115" s="54"/>
      <c r="G115" s="54"/>
      <c r="H115" s="54"/>
      <c r="I115" s="54"/>
      <c r="J115" s="54"/>
      <c r="K115" s="54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9" spans="1:31" s="2" customFormat="1" ht="6.95" customHeight="1">
      <c r="A119" s="33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4.95" customHeight="1">
      <c r="A120" s="33"/>
      <c r="B120" s="34"/>
      <c r="C120" s="22" t="s">
        <v>117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6.9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8" t="s">
        <v>16</v>
      </c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26.25" customHeight="1">
      <c r="A123" s="33"/>
      <c r="B123" s="34"/>
      <c r="C123" s="35"/>
      <c r="D123" s="35"/>
      <c r="E123" s="287" t="str">
        <f>E7</f>
        <v>Výměna kotlů, ohřívačů vody a rozvodů topení, vč. úpravy elektro a komínů v BD Zelená 1084/15 a 15a</v>
      </c>
      <c r="F123" s="288"/>
      <c r="G123" s="288"/>
      <c r="H123" s="288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93</v>
      </c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5"/>
      <c r="D125" s="35"/>
      <c r="E125" s="239" t="str">
        <f>E9</f>
        <v>03 - Byt č. 7, Oprava rozvodů ÚT</v>
      </c>
      <c r="F125" s="289"/>
      <c r="G125" s="289"/>
      <c r="H125" s="289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5"/>
      <c r="E127" s="35"/>
      <c r="F127" s="26" t="str">
        <f>F12</f>
        <v xml:space="preserve"> </v>
      </c>
      <c r="G127" s="35"/>
      <c r="H127" s="35"/>
      <c r="I127" s="28" t="s">
        <v>22</v>
      </c>
      <c r="J127" s="65">
        <f>IF(J12="","",J12)</f>
        <v>45440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5" customHeight="1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5.2" customHeight="1">
      <c r="A129" s="33"/>
      <c r="B129" s="34"/>
      <c r="C129" s="28" t="s">
        <v>23</v>
      </c>
      <c r="D129" s="35"/>
      <c r="E129" s="35"/>
      <c r="F129" s="26" t="str">
        <f>E15</f>
        <v xml:space="preserve"> </v>
      </c>
      <c r="G129" s="35"/>
      <c r="H129" s="35"/>
      <c r="I129" s="28" t="s">
        <v>28</v>
      </c>
      <c r="J129" s="31" t="str">
        <f>E21</f>
        <v xml:space="preserve"> 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2" customHeight="1">
      <c r="A130" s="33"/>
      <c r="B130" s="34"/>
      <c r="C130" s="28" t="s">
        <v>26</v>
      </c>
      <c r="D130" s="35"/>
      <c r="E130" s="35"/>
      <c r="F130" s="26" t="str">
        <f>IF(E18="","",E18)</f>
        <v>Vyplň údaj</v>
      </c>
      <c r="G130" s="35"/>
      <c r="H130" s="35"/>
      <c r="I130" s="28" t="s">
        <v>29</v>
      </c>
      <c r="J130" s="31" t="str">
        <f>E24</f>
        <v>Simona Králová</v>
      </c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50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58"/>
      <c r="B132" s="159"/>
      <c r="C132" s="160" t="s">
        <v>118</v>
      </c>
      <c r="D132" s="161" t="s">
        <v>58</v>
      </c>
      <c r="E132" s="161" t="s">
        <v>54</v>
      </c>
      <c r="F132" s="161" t="s">
        <v>55</v>
      </c>
      <c r="G132" s="161" t="s">
        <v>119</v>
      </c>
      <c r="H132" s="161" t="s">
        <v>120</v>
      </c>
      <c r="I132" s="161" t="s">
        <v>121</v>
      </c>
      <c r="J132" s="162" t="s">
        <v>97</v>
      </c>
      <c r="K132" s="163" t="s">
        <v>122</v>
      </c>
      <c r="L132" s="164"/>
      <c r="M132" s="74" t="s">
        <v>1</v>
      </c>
      <c r="N132" s="75" t="s">
        <v>37</v>
      </c>
      <c r="O132" s="75" t="s">
        <v>123</v>
      </c>
      <c r="P132" s="75" t="s">
        <v>124</v>
      </c>
      <c r="Q132" s="75" t="s">
        <v>125</v>
      </c>
      <c r="R132" s="75" t="s">
        <v>126</v>
      </c>
      <c r="S132" s="75" t="s">
        <v>127</v>
      </c>
      <c r="T132" s="76" t="s">
        <v>128</v>
      </c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</row>
    <row r="133" spans="1:63" s="2" customFormat="1" ht="22.9" customHeight="1">
      <c r="A133" s="33"/>
      <c r="B133" s="34"/>
      <c r="C133" s="81" t="s">
        <v>129</v>
      </c>
      <c r="D133" s="35"/>
      <c r="E133" s="35"/>
      <c r="F133" s="35"/>
      <c r="G133" s="35"/>
      <c r="H133" s="35"/>
      <c r="I133" s="35"/>
      <c r="J133" s="165">
        <f>BK133</f>
        <v>0</v>
      </c>
      <c r="K133" s="35"/>
      <c r="L133" s="38"/>
      <c r="M133" s="77"/>
      <c r="N133" s="166"/>
      <c r="O133" s="78"/>
      <c r="P133" s="167">
        <f>P134+P192+P196</f>
        <v>0</v>
      </c>
      <c r="Q133" s="78"/>
      <c r="R133" s="167">
        <f>R134+R192+R196</f>
        <v>0.27486</v>
      </c>
      <c r="S133" s="78"/>
      <c r="T133" s="168">
        <f>T134+T192+T196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72</v>
      </c>
      <c r="AU133" s="16" t="s">
        <v>99</v>
      </c>
      <c r="BK133" s="169">
        <f>BK134+BK192+BK196</f>
        <v>0</v>
      </c>
    </row>
    <row r="134" spans="2:63" s="12" customFormat="1" ht="25.9" customHeight="1">
      <c r="B134" s="170"/>
      <c r="C134" s="171"/>
      <c r="D134" s="172" t="s">
        <v>72</v>
      </c>
      <c r="E134" s="173" t="s">
        <v>130</v>
      </c>
      <c r="F134" s="173" t="s">
        <v>131</v>
      </c>
      <c r="G134" s="171"/>
      <c r="H134" s="171"/>
      <c r="I134" s="174"/>
      <c r="J134" s="175">
        <f>BK134</f>
        <v>0</v>
      </c>
      <c r="K134" s="171"/>
      <c r="L134" s="176"/>
      <c r="M134" s="177"/>
      <c r="N134" s="178"/>
      <c r="O134" s="178"/>
      <c r="P134" s="179">
        <f>P135+P139+P146+P153+P159+P169+P182</f>
        <v>0</v>
      </c>
      <c r="Q134" s="178"/>
      <c r="R134" s="179">
        <f>R135+R139+R146+R153+R159+R169+R182</f>
        <v>0.27486</v>
      </c>
      <c r="S134" s="178"/>
      <c r="T134" s="180">
        <f>T135+T139+T146+T153+T159+T169+T182</f>
        <v>0</v>
      </c>
      <c r="AR134" s="181" t="s">
        <v>132</v>
      </c>
      <c r="AT134" s="182" t="s">
        <v>72</v>
      </c>
      <c r="AU134" s="182" t="s">
        <v>73</v>
      </c>
      <c r="AY134" s="181" t="s">
        <v>133</v>
      </c>
      <c r="BK134" s="183">
        <f>BK135+BK139+BK146+BK153+BK159+BK169+BK182</f>
        <v>0</v>
      </c>
    </row>
    <row r="135" spans="2:63" s="12" customFormat="1" ht="22.9" customHeight="1">
      <c r="B135" s="170"/>
      <c r="C135" s="171"/>
      <c r="D135" s="172" t="s">
        <v>72</v>
      </c>
      <c r="E135" s="184" t="s">
        <v>134</v>
      </c>
      <c r="F135" s="184" t="s">
        <v>135</v>
      </c>
      <c r="G135" s="171"/>
      <c r="H135" s="171"/>
      <c r="I135" s="174"/>
      <c r="J135" s="185">
        <f>BK135</f>
        <v>0</v>
      </c>
      <c r="K135" s="171"/>
      <c r="L135" s="176"/>
      <c r="M135" s="177"/>
      <c r="N135" s="178"/>
      <c r="O135" s="178"/>
      <c r="P135" s="179">
        <f>SUM(P136:P138)</f>
        <v>0</v>
      </c>
      <c r="Q135" s="178"/>
      <c r="R135" s="179">
        <f>SUM(R136:R138)</f>
        <v>0.00096</v>
      </c>
      <c r="S135" s="178"/>
      <c r="T135" s="180">
        <f>SUM(T136:T138)</f>
        <v>0</v>
      </c>
      <c r="AR135" s="181" t="s">
        <v>132</v>
      </c>
      <c r="AT135" s="182" t="s">
        <v>72</v>
      </c>
      <c r="AU135" s="182" t="s">
        <v>81</v>
      </c>
      <c r="AY135" s="181" t="s">
        <v>133</v>
      </c>
      <c r="BK135" s="183">
        <f>SUM(BK136:BK138)</f>
        <v>0</v>
      </c>
    </row>
    <row r="136" spans="1:65" s="2" customFormat="1" ht="24.2" customHeight="1">
      <c r="A136" s="33"/>
      <c r="B136" s="34"/>
      <c r="C136" s="186" t="s">
        <v>81</v>
      </c>
      <c r="D136" s="186" t="s">
        <v>136</v>
      </c>
      <c r="E136" s="187" t="s">
        <v>137</v>
      </c>
      <c r="F136" s="188" t="s">
        <v>138</v>
      </c>
      <c r="G136" s="189" t="s">
        <v>139</v>
      </c>
      <c r="H136" s="190">
        <v>2</v>
      </c>
      <c r="I136" s="191"/>
      <c r="J136" s="192">
        <f>ROUND(I136*H136,2)</f>
        <v>0</v>
      </c>
      <c r="K136" s="193"/>
      <c r="L136" s="38"/>
      <c r="M136" s="194" t="s">
        <v>1</v>
      </c>
      <c r="N136" s="195" t="s">
        <v>39</v>
      </c>
      <c r="O136" s="70"/>
      <c r="P136" s="196">
        <f>O136*H136</f>
        <v>0</v>
      </c>
      <c r="Q136" s="196">
        <v>0.00048</v>
      </c>
      <c r="R136" s="196">
        <f>Q136*H136</f>
        <v>0.00096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140</v>
      </c>
      <c r="AT136" s="198" t="s">
        <v>136</v>
      </c>
      <c r="AU136" s="198" t="s">
        <v>132</v>
      </c>
      <c r="AY136" s="16" t="s">
        <v>133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132</v>
      </c>
      <c r="BK136" s="199">
        <f>ROUND(I136*H136,2)</f>
        <v>0</v>
      </c>
      <c r="BL136" s="16" t="s">
        <v>140</v>
      </c>
      <c r="BM136" s="198" t="s">
        <v>141</v>
      </c>
    </row>
    <row r="137" spans="1:65" s="2" customFormat="1" ht="24.2" customHeight="1">
      <c r="A137" s="33"/>
      <c r="B137" s="34"/>
      <c r="C137" s="186" t="s">
        <v>132</v>
      </c>
      <c r="D137" s="186" t="s">
        <v>136</v>
      </c>
      <c r="E137" s="187" t="s">
        <v>142</v>
      </c>
      <c r="F137" s="188" t="s">
        <v>143</v>
      </c>
      <c r="G137" s="189" t="s">
        <v>144</v>
      </c>
      <c r="H137" s="190">
        <v>0.001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140</v>
      </c>
      <c r="AT137" s="198" t="s">
        <v>136</v>
      </c>
      <c r="AU137" s="198" t="s">
        <v>132</v>
      </c>
      <c r="AY137" s="16" t="s">
        <v>133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132</v>
      </c>
      <c r="BK137" s="199">
        <f>ROUND(I137*H137,2)</f>
        <v>0</v>
      </c>
      <c r="BL137" s="16" t="s">
        <v>140</v>
      </c>
      <c r="BM137" s="198" t="s">
        <v>145</v>
      </c>
    </row>
    <row r="138" spans="1:65" s="2" customFormat="1" ht="24.2" customHeight="1">
      <c r="A138" s="33"/>
      <c r="B138" s="34"/>
      <c r="C138" s="186" t="s">
        <v>146</v>
      </c>
      <c r="D138" s="186" t="s">
        <v>136</v>
      </c>
      <c r="E138" s="187" t="s">
        <v>147</v>
      </c>
      <c r="F138" s="188" t="s">
        <v>148</v>
      </c>
      <c r="G138" s="189" t="s">
        <v>144</v>
      </c>
      <c r="H138" s="190">
        <v>0.001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140</v>
      </c>
      <c r="AT138" s="198" t="s">
        <v>136</v>
      </c>
      <c r="AU138" s="198" t="s">
        <v>132</v>
      </c>
      <c r="AY138" s="16" t="s">
        <v>133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132</v>
      </c>
      <c r="BK138" s="199">
        <f>ROUND(I138*H138,2)</f>
        <v>0</v>
      </c>
      <c r="BL138" s="16" t="s">
        <v>140</v>
      </c>
      <c r="BM138" s="198" t="s">
        <v>149</v>
      </c>
    </row>
    <row r="139" spans="2:63" s="12" customFormat="1" ht="22.9" customHeight="1">
      <c r="B139" s="170"/>
      <c r="C139" s="171"/>
      <c r="D139" s="172" t="s">
        <v>72</v>
      </c>
      <c r="E139" s="184" t="s">
        <v>150</v>
      </c>
      <c r="F139" s="184" t="s">
        <v>151</v>
      </c>
      <c r="G139" s="171"/>
      <c r="H139" s="171"/>
      <c r="I139" s="174"/>
      <c r="J139" s="185">
        <f>BK139</f>
        <v>0</v>
      </c>
      <c r="K139" s="171"/>
      <c r="L139" s="176"/>
      <c r="M139" s="177"/>
      <c r="N139" s="178"/>
      <c r="O139" s="178"/>
      <c r="P139" s="179">
        <f>SUM(P140:P145)</f>
        <v>0</v>
      </c>
      <c r="Q139" s="178"/>
      <c r="R139" s="179">
        <f>SUM(R140:R145)</f>
        <v>0.00443</v>
      </c>
      <c r="S139" s="178"/>
      <c r="T139" s="180">
        <f>SUM(T140:T145)</f>
        <v>0</v>
      </c>
      <c r="AR139" s="181" t="s">
        <v>132</v>
      </c>
      <c r="AT139" s="182" t="s">
        <v>72</v>
      </c>
      <c r="AU139" s="182" t="s">
        <v>81</v>
      </c>
      <c r="AY139" s="181" t="s">
        <v>133</v>
      </c>
      <c r="BK139" s="183">
        <f>SUM(BK140:BK145)</f>
        <v>0</v>
      </c>
    </row>
    <row r="140" spans="1:65" s="2" customFormat="1" ht="33" customHeight="1">
      <c r="A140" s="33"/>
      <c r="B140" s="34"/>
      <c r="C140" s="186" t="s">
        <v>152</v>
      </c>
      <c r="D140" s="186" t="s">
        <v>136</v>
      </c>
      <c r="E140" s="187" t="s">
        <v>153</v>
      </c>
      <c r="F140" s="188" t="s">
        <v>154</v>
      </c>
      <c r="G140" s="189" t="s">
        <v>139</v>
      </c>
      <c r="H140" s="190">
        <v>4</v>
      </c>
      <c r="I140" s="191"/>
      <c r="J140" s="192">
        <f aca="true" t="shared" si="0" ref="J140:J145">ROUND(I140*H140,2)</f>
        <v>0</v>
      </c>
      <c r="K140" s="193"/>
      <c r="L140" s="38"/>
      <c r="M140" s="194" t="s">
        <v>1</v>
      </c>
      <c r="N140" s="195" t="s">
        <v>39</v>
      </c>
      <c r="O140" s="70"/>
      <c r="P140" s="196">
        <f aca="true" t="shared" si="1" ref="P140:P145">O140*H140</f>
        <v>0</v>
      </c>
      <c r="Q140" s="196">
        <v>0.00098</v>
      </c>
      <c r="R140" s="196">
        <f aca="true" t="shared" si="2" ref="R140:R145">Q140*H140</f>
        <v>0.00392</v>
      </c>
      <c r="S140" s="196">
        <v>0</v>
      </c>
      <c r="T140" s="197">
        <f aca="true" t="shared" si="3" ref="T140:T145"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140</v>
      </c>
      <c r="AT140" s="198" t="s">
        <v>136</v>
      </c>
      <c r="AU140" s="198" t="s">
        <v>132</v>
      </c>
      <c r="AY140" s="16" t="s">
        <v>133</v>
      </c>
      <c r="BE140" s="199">
        <f aca="true" t="shared" si="4" ref="BE140:BE145">IF(N140="základní",J140,0)</f>
        <v>0</v>
      </c>
      <c r="BF140" s="199">
        <f aca="true" t="shared" si="5" ref="BF140:BF145">IF(N140="snížená",J140,0)</f>
        <v>0</v>
      </c>
      <c r="BG140" s="199">
        <f aca="true" t="shared" si="6" ref="BG140:BG145">IF(N140="zákl. přenesená",J140,0)</f>
        <v>0</v>
      </c>
      <c r="BH140" s="199">
        <f aca="true" t="shared" si="7" ref="BH140:BH145">IF(N140="sníž. přenesená",J140,0)</f>
        <v>0</v>
      </c>
      <c r="BI140" s="199">
        <f aca="true" t="shared" si="8" ref="BI140:BI145">IF(N140="nulová",J140,0)</f>
        <v>0</v>
      </c>
      <c r="BJ140" s="16" t="s">
        <v>132</v>
      </c>
      <c r="BK140" s="199">
        <f aca="true" t="shared" si="9" ref="BK140:BK145">ROUND(I140*H140,2)</f>
        <v>0</v>
      </c>
      <c r="BL140" s="16" t="s">
        <v>140</v>
      </c>
      <c r="BM140" s="198" t="s">
        <v>155</v>
      </c>
    </row>
    <row r="141" spans="1:65" s="2" customFormat="1" ht="37.9" customHeight="1">
      <c r="A141" s="33"/>
      <c r="B141" s="34"/>
      <c r="C141" s="186" t="s">
        <v>156</v>
      </c>
      <c r="D141" s="186" t="s">
        <v>136</v>
      </c>
      <c r="E141" s="187" t="s">
        <v>157</v>
      </c>
      <c r="F141" s="188" t="s">
        <v>158</v>
      </c>
      <c r="G141" s="189" t="s">
        <v>139</v>
      </c>
      <c r="H141" s="190">
        <v>4</v>
      </c>
      <c r="I141" s="191"/>
      <c r="J141" s="192">
        <f t="shared" si="0"/>
        <v>0</v>
      </c>
      <c r="K141" s="193"/>
      <c r="L141" s="38"/>
      <c r="M141" s="194" t="s">
        <v>1</v>
      </c>
      <c r="N141" s="195" t="s">
        <v>39</v>
      </c>
      <c r="O141" s="70"/>
      <c r="P141" s="196">
        <f t="shared" si="1"/>
        <v>0</v>
      </c>
      <c r="Q141" s="196">
        <v>7E-05</v>
      </c>
      <c r="R141" s="196">
        <f t="shared" si="2"/>
        <v>0.00028</v>
      </c>
      <c r="S141" s="196">
        <v>0</v>
      </c>
      <c r="T141" s="19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140</v>
      </c>
      <c r="AT141" s="198" t="s">
        <v>136</v>
      </c>
      <c r="AU141" s="198" t="s">
        <v>132</v>
      </c>
      <c r="AY141" s="16" t="s">
        <v>133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6" t="s">
        <v>132</v>
      </c>
      <c r="BK141" s="199">
        <f t="shared" si="9"/>
        <v>0</v>
      </c>
      <c r="BL141" s="16" t="s">
        <v>140</v>
      </c>
      <c r="BM141" s="198" t="s">
        <v>159</v>
      </c>
    </row>
    <row r="142" spans="1:65" s="2" customFormat="1" ht="16.5" customHeight="1">
      <c r="A142" s="33"/>
      <c r="B142" s="34"/>
      <c r="C142" s="186" t="s">
        <v>160</v>
      </c>
      <c r="D142" s="186" t="s">
        <v>136</v>
      </c>
      <c r="E142" s="187" t="s">
        <v>161</v>
      </c>
      <c r="F142" s="188" t="s">
        <v>162</v>
      </c>
      <c r="G142" s="189" t="s">
        <v>163</v>
      </c>
      <c r="H142" s="190">
        <v>1</v>
      </c>
      <c r="I142" s="191"/>
      <c r="J142" s="192">
        <f t="shared" si="0"/>
        <v>0</v>
      </c>
      <c r="K142" s="193"/>
      <c r="L142" s="38"/>
      <c r="M142" s="194" t="s">
        <v>1</v>
      </c>
      <c r="N142" s="195" t="s">
        <v>39</v>
      </c>
      <c r="O142" s="70"/>
      <c r="P142" s="196">
        <f t="shared" si="1"/>
        <v>0</v>
      </c>
      <c r="Q142" s="196">
        <v>0.00021</v>
      </c>
      <c r="R142" s="196">
        <f t="shared" si="2"/>
        <v>0.00021</v>
      </c>
      <c r="S142" s="196">
        <v>0</v>
      </c>
      <c r="T142" s="19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140</v>
      </c>
      <c r="AT142" s="198" t="s">
        <v>136</v>
      </c>
      <c r="AU142" s="198" t="s">
        <v>132</v>
      </c>
      <c r="AY142" s="16" t="s">
        <v>133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6" t="s">
        <v>132</v>
      </c>
      <c r="BK142" s="199">
        <f t="shared" si="9"/>
        <v>0</v>
      </c>
      <c r="BL142" s="16" t="s">
        <v>140</v>
      </c>
      <c r="BM142" s="198" t="s">
        <v>164</v>
      </c>
    </row>
    <row r="143" spans="1:65" s="2" customFormat="1" ht="24.2" customHeight="1">
      <c r="A143" s="33"/>
      <c r="B143" s="34"/>
      <c r="C143" s="186" t="s">
        <v>165</v>
      </c>
      <c r="D143" s="186" t="s">
        <v>136</v>
      </c>
      <c r="E143" s="187" t="s">
        <v>166</v>
      </c>
      <c r="F143" s="188" t="s">
        <v>167</v>
      </c>
      <c r="G143" s="189" t="s">
        <v>163</v>
      </c>
      <c r="H143" s="190">
        <v>1</v>
      </c>
      <c r="I143" s="191"/>
      <c r="J143" s="192">
        <f t="shared" si="0"/>
        <v>0</v>
      </c>
      <c r="K143" s="193"/>
      <c r="L143" s="38"/>
      <c r="M143" s="194" t="s">
        <v>1</v>
      </c>
      <c r="N143" s="195" t="s">
        <v>39</v>
      </c>
      <c r="O143" s="70"/>
      <c r="P143" s="196">
        <f t="shared" si="1"/>
        <v>0</v>
      </c>
      <c r="Q143" s="196">
        <v>2E-05</v>
      </c>
      <c r="R143" s="196">
        <f t="shared" si="2"/>
        <v>2E-05</v>
      </c>
      <c r="S143" s="196">
        <v>0</v>
      </c>
      <c r="T143" s="19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140</v>
      </c>
      <c r="AT143" s="198" t="s">
        <v>136</v>
      </c>
      <c r="AU143" s="198" t="s">
        <v>132</v>
      </c>
      <c r="AY143" s="16" t="s">
        <v>133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6" t="s">
        <v>132</v>
      </c>
      <c r="BK143" s="199">
        <f t="shared" si="9"/>
        <v>0</v>
      </c>
      <c r="BL143" s="16" t="s">
        <v>140</v>
      </c>
      <c r="BM143" s="198" t="s">
        <v>168</v>
      </c>
    </row>
    <row r="144" spans="1:65" s="2" customFormat="1" ht="24.2" customHeight="1">
      <c r="A144" s="33"/>
      <c r="B144" s="34"/>
      <c r="C144" s="186" t="s">
        <v>169</v>
      </c>
      <c r="D144" s="186" t="s">
        <v>136</v>
      </c>
      <c r="E144" s="187" t="s">
        <v>170</v>
      </c>
      <c r="F144" s="188" t="s">
        <v>171</v>
      </c>
      <c r="G144" s="189" t="s">
        <v>144</v>
      </c>
      <c r="H144" s="190">
        <v>0.004</v>
      </c>
      <c r="I144" s="191"/>
      <c r="J144" s="192">
        <f t="shared" si="0"/>
        <v>0</v>
      </c>
      <c r="K144" s="193"/>
      <c r="L144" s="38"/>
      <c r="M144" s="194" t="s">
        <v>1</v>
      </c>
      <c r="N144" s="195" t="s">
        <v>39</v>
      </c>
      <c r="O144" s="70"/>
      <c r="P144" s="196">
        <f t="shared" si="1"/>
        <v>0</v>
      </c>
      <c r="Q144" s="196">
        <v>0</v>
      </c>
      <c r="R144" s="196">
        <f t="shared" si="2"/>
        <v>0</v>
      </c>
      <c r="S144" s="196">
        <v>0</v>
      </c>
      <c r="T144" s="197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140</v>
      </c>
      <c r="AT144" s="198" t="s">
        <v>136</v>
      </c>
      <c r="AU144" s="198" t="s">
        <v>132</v>
      </c>
      <c r="AY144" s="16" t="s">
        <v>133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6" t="s">
        <v>132</v>
      </c>
      <c r="BK144" s="199">
        <f t="shared" si="9"/>
        <v>0</v>
      </c>
      <c r="BL144" s="16" t="s">
        <v>140</v>
      </c>
      <c r="BM144" s="198" t="s">
        <v>172</v>
      </c>
    </row>
    <row r="145" spans="1:65" s="2" customFormat="1" ht="24.2" customHeight="1">
      <c r="A145" s="33"/>
      <c r="B145" s="34"/>
      <c r="C145" s="186" t="s">
        <v>173</v>
      </c>
      <c r="D145" s="186" t="s">
        <v>136</v>
      </c>
      <c r="E145" s="187" t="s">
        <v>174</v>
      </c>
      <c r="F145" s="188" t="s">
        <v>175</v>
      </c>
      <c r="G145" s="189" t="s">
        <v>144</v>
      </c>
      <c r="H145" s="190">
        <v>0.004</v>
      </c>
      <c r="I145" s="191"/>
      <c r="J145" s="192">
        <f t="shared" si="0"/>
        <v>0</v>
      </c>
      <c r="K145" s="193"/>
      <c r="L145" s="38"/>
      <c r="M145" s="194" t="s">
        <v>1</v>
      </c>
      <c r="N145" s="195" t="s">
        <v>39</v>
      </c>
      <c r="O145" s="70"/>
      <c r="P145" s="196">
        <f t="shared" si="1"/>
        <v>0</v>
      </c>
      <c r="Q145" s="196">
        <v>0</v>
      </c>
      <c r="R145" s="196">
        <f t="shared" si="2"/>
        <v>0</v>
      </c>
      <c r="S145" s="196">
        <v>0</v>
      </c>
      <c r="T145" s="197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140</v>
      </c>
      <c r="AT145" s="198" t="s">
        <v>136</v>
      </c>
      <c r="AU145" s="198" t="s">
        <v>132</v>
      </c>
      <c r="AY145" s="16" t="s">
        <v>133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6" t="s">
        <v>132</v>
      </c>
      <c r="BK145" s="199">
        <f t="shared" si="9"/>
        <v>0</v>
      </c>
      <c r="BL145" s="16" t="s">
        <v>140</v>
      </c>
      <c r="BM145" s="198" t="s">
        <v>176</v>
      </c>
    </row>
    <row r="146" spans="2:63" s="12" customFormat="1" ht="22.9" customHeight="1">
      <c r="B146" s="170"/>
      <c r="C146" s="171"/>
      <c r="D146" s="172" t="s">
        <v>72</v>
      </c>
      <c r="E146" s="184" t="s">
        <v>177</v>
      </c>
      <c r="F146" s="184" t="s">
        <v>178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SUM(P147:P152)</f>
        <v>0</v>
      </c>
      <c r="Q146" s="178"/>
      <c r="R146" s="179">
        <f>SUM(R147:R152)</f>
        <v>0.00343</v>
      </c>
      <c r="S146" s="178"/>
      <c r="T146" s="180">
        <f>SUM(T147:T152)</f>
        <v>0</v>
      </c>
      <c r="AR146" s="181" t="s">
        <v>132</v>
      </c>
      <c r="AT146" s="182" t="s">
        <v>72</v>
      </c>
      <c r="AU146" s="182" t="s">
        <v>81</v>
      </c>
      <c r="AY146" s="181" t="s">
        <v>133</v>
      </c>
      <c r="BK146" s="183">
        <f>SUM(BK147:BK152)</f>
        <v>0</v>
      </c>
    </row>
    <row r="147" spans="1:65" s="2" customFormat="1" ht="16.5" customHeight="1">
      <c r="A147" s="33"/>
      <c r="B147" s="34"/>
      <c r="C147" s="186" t="s">
        <v>179</v>
      </c>
      <c r="D147" s="186" t="s">
        <v>136</v>
      </c>
      <c r="E147" s="187" t="s">
        <v>180</v>
      </c>
      <c r="F147" s="188" t="s">
        <v>181</v>
      </c>
      <c r="G147" s="189" t="s">
        <v>139</v>
      </c>
      <c r="H147" s="190">
        <v>4</v>
      </c>
      <c r="I147" s="191"/>
      <c r="J147" s="192">
        <f aca="true" t="shared" si="10" ref="J147:J152">ROUND(I147*H147,2)</f>
        <v>0</v>
      </c>
      <c r="K147" s="193"/>
      <c r="L147" s="38"/>
      <c r="M147" s="194" t="s">
        <v>1</v>
      </c>
      <c r="N147" s="195" t="s">
        <v>39</v>
      </c>
      <c r="O147" s="70"/>
      <c r="P147" s="196">
        <f aca="true" t="shared" si="11" ref="P147:P152">O147*H147</f>
        <v>0</v>
      </c>
      <c r="Q147" s="196">
        <v>0</v>
      </c>
      <c r="R147" s="196">
        <f aca="true" t="shared" si="12" ref="R147:R152">Q147*H147</f>
        <v>0</v>
      </c>
      <c r="S147" s="196">
        <v>0</v>
      </c>
      <c r="T147" s="197">
        <f aca="true" t="shared" si="13" ref="T147:T152"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140</v>
      </c>
      <c r="AT147" s="198" t="s">
        <v>136</v>
      </c>
      <c r="AU147" s="198" t="s">
        <v>132</v>
      </c>
      <c r="AY147" s="16" t="s">
        <v>133</v>
      </c>
      <c r="BE147" s="199">
        <f aca="true" t="shared" si="14" ref="BE147:BE152">IF(N147="základní",J147,0)</f>
        <v>0</v>
      </c>
      <c r="BF147" s="199">
        <f aca="true" t="shared" si="15" ref="BF147:BF152">IF(N147="snížená",J147,0)</f>
        <v>0</v>
      </c>
      <c r="BG147" s="199">
        <f aca="true" t="shared" si="16" ref="BG147:BG152">IF(N147="zákl. přenesená",J147,0)</f>
        <v>0</v>
      </c>
      <c r="BH147" s="199">
        <f aca="true" t="shared" si="17" ref="BH147:BH152">IF(N147="sníž. přenesená",J147,0)</f>
        <v>0</v>
      </c>
      <c r="BI147" s="199">
        <f aca="true" t="shared" si="18" ref="BI147:BI152">IF(N147="nulová",J147,0)</f>
        <v>0</v>
      </c>
      <c r="BJ147" s="16" t="s">
        <v>132</v>
      </c>
      <c r="BK147" s="199">
        <f aca="true" t="shared" si="19" ref="BK147:BK152">ROUND(I147*H147,2)</f>
        <v>0</v>
      </c>
      <c r="BL147" s="16" t="s">
        <v>140</v>
      </c>
      <c r="BM147" s="198" t="s">
        <v>182</v>
      </c>
    </row>
    <row r="148" spans="1:65" s="2" customFormat="1" ht="16.5" customHeight="1">
      <c r="A148" s="33"/>
      <c r="B148" s="34"/>
      <c r="C148" s="186" t="s">
        <v>183</v>
      </c>
      <c r="D148" s="186" t="s">
        <v>136</v>
      </c>
      <c r="E148" s="187" t="s">
        <v>184</v>
      </c>
      <c r="F148" s="188" t="s">
        <v>185</v>
      </c>
      <c r="G148" s="189" t="s">
        <v>186</v>
      </c>
      <c r="H148" s="190">
        <v>1</v>
      </c>
      <c r="I148" s="191"/>
      <c r="J148" s="192">
        <f t="shared" si="10"/>
        <v>0</v>
      </c>
      <c r="K148" s="193"/>
      <c r="L148" s="38"/>
      <c r="M148" s="194" t="s">
        <v>1</v>
      </c>
      <c r="N148" s="195" t="s">
        <v>39</v>
      </c>
      <c r="O148" s="70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140</v>
      </c>
      <c r="AT148" s="198" t="s">
        <v>136</v>
      </c>
      <c r="AU148" s="198" t="s">
        <v>132</v>
      </c>
      <c r="AY148" s="16" t="s">
        <v>133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6" t="s">
        <v>132</v>
      </c>
      <c r="BK148" s="199">
        <f t="shared" si="19"/>
        <v>0</v>
      </c>
      <c r="BL148" s="16" t="s">
        <v>140</v>
      </c>
      <c r="BM148" s="198" t="s">
        <v>187</v>
      </c>
    </row>
    <row r="149" spans="1:65" s="2" customFormat="1" ht="16.5" customHeight="1">
      <c r="A149" s="33"/>
      <c r="B149" s="34"/>
      <c r="C149" s="186" t="s">
        <v>8</v>
      </c>
      <c r="D149" s="186" t="s">
        <v>136</v>
      </c>
      <c r="E149" s="187" t="s">
        <v>188</v>
      </c>
      <c r="F149" s="188" t="s">
        <v>189</v>
      </c>
      <c r="G149" s="189" t="s">
        <v>139</v>
      </c>
      <c r="H149" s="190">
        <v>4</v>
      </c>
      <c r="I149" s="191"/>
      <c r="J149" s="192">
        <f t="shared" si="10"/>
        <v>0</v>
      </c>
      <c r="K149" s="193"/>
      <c r="L149" s="38"/>
      <c r="M149" s="194" t="s">
        <v>1</v>
      </c>
      <c r="N149" s="195" t="s">
        <v>39</v>
      </c>
      <c r="O149" s="70"/>
      <c r="P149" s="196">
        <f t="shared" si="11"/>
        <v>0</v>
      </c>
      <c r="Q149" s="196">
        <v>0.00071</v>
      </c>
      <c r="R149" s="196">
        <f t="shared" si="12"/>
        <v>0.00284</v>
      </c>
      <c r="S149" s="196">
        <v>0</v>
      </c>
      <c r="T149" s="197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140</v>
      </c>
      <c r="AT149" s="198" t="s">
        <v>136</v>
      </c>
      <c r="AU149" s="198" t="s">
        <v>132</v>
      </c>
      <c r="AY149" s="16" t="s">
        <v>133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6" t="s">
        <v>132</v>
      </c>
      <c r="BK149" s="199">
        <f t="shared" si="19"/>
        <v>0</v>
      </c>
      <c r="BL149" s="16" t="s">
        <v>140</v>
      </c>
      <c r="BM149" s="198" t="s">
        <v>190</v>
      </c>
    </row>
    <row r="150" spans="1:65" s="2" customFormat="1" ht="16.5" customHeight="1">
      <c r="A150" s="33"/>
      <c r="B150" s="34"/>
      <c r="C150" s="186" t="s">
        <v>191</v>
      </c>
      <c r="D150" s="186" t="s">
        <v>136</v>
      </c>
      <c r="E150" s="187" t="s">
        <v>192</v>
      </c>
      <c r="F150" s="188" t="s">
        <v>193</v>
      </c>
      <c r="G150" s="189" t="s">
        <v>163</v>
      </c>
      <c r="H150" s="190">
        <v>1</v>
      </c>
      <c r="I150" s="191"/>
      <c r="J150" s="192">
        <f t="shared" si="10"/>
        <v>0</v>
      </c>
      <c r="K150" s="193"/>
      <c r="L150" s="38"/>
      <c r="M150" s="194" t="s">
        <v>1</v>
      </c>
      <c r="N150" s="195" t="s">
        <v>39</v>
      </c>
      <c r="O150" s="70"/>
      <c r="P150" s="196">
        <f t="shared" si="11"/>
        <v>0</v>
      </c>
      <c r="Q150" s="196">
        <v>0.00059</v>
      </c>
      <c r="R150" s="196">
        <f t="shared" si="12"/>
        <v>0.00059</v>
      </c>
      <c r="S150" s="196">
        <v>0</v>
      </c>
      <c r="T150" s="197">
        <f t="shared" si="1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140</v>
      </c>
      <c r="AT150" s="198" t="s">
        <v>136</v>
      </c>
      <c r="AU150" s="198" t="s">
        <v>132</v>
      </c>
      <c r="AY150" s="16" t="s">
        <v>133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6" t="s">
        <v>132</v>
      </c>
      <c r="BK150" s="199">
        <f t="shared" si="19"/>
        <v>0</v>
      </c>
      <c r="BL150" s="16" t="s">
        <v>140</v>
      </c>
      <c r="BM150" s="198" t="s">
        <v>194</v>
      </c>
    </row>
    <row r="151" spans="1:65" s="2" customFormat="1" ht="24.2" customHeight="1">
      <c r="A151" s="33"/>
      <c r="B151" s="34"/>
      <c r="C151" s="186" t="s">
        <v>195</v>
      </c>
      <c r="D151" s="186" t="s">
        <v>136</v>
      </c>
      <c r="E151" s="187" t="s">
        <v>196</v>
      </c>
      <c r="F151" s="188" t="s">
        <v>197</v>
      </c>
      <c r="G151" s="189" t="s">
        <v>144</v>
      </c>
      <c r="H151" s="190">
        <v>0.003</v>
      </c>
      <c r="I151" s="191"/>
      <c r="J151" s="192">
        <f t="shared" si="10"/>
        <v>0</v>
      </c>
      <c r="K151" s="193"/>
      <c r="L151" s="38"/>
      <c r="M151" s="194" t="s">
        <v>1</v>
      </c>
      <c r="N151" s="195" t="s">
        <v>39</v>
      </c>
      <c r="O151" s="70"/>
      <c r="P151" s="196">
        <f t="shared" si="11"/>
        <v>0</v>
      </c>
      <c r="Q151" s="196">
        <v>0</v>
      </c>
      <c r="R151" s="196">
        <f t="shared" si="12"/>
        <v>0</v>
      </c>
      <c r="S151" s="196">
        <v>0</v>
      </c>
      <c r="T151" s="197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140</v>
      </c>
      <c r="AT151" s="198" t="s">
        <v>136</v>
      </c>
      <c r="AU151" s="198" t="s">
        <v>132</v>
      </c>
      <c r="AY151" s="16" t="s">
        <v>133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6" t="s">
        <v>132</v>
      </c>
      <c r="BK151" s="199">
        <f t="shared" si="19"/>
        <v>0</v>
      </c>
      <c r="BL151" s="16" t="s">
        <v>140</v>
      </c>
      <c r="BM151" s="198" t="s">
        <v>198</v>
      </c>
    </row>
    <row r="152" spans="1:65" s="2" customFormat="1" ht="24.2" customHeight="1">
      <c r="A152" s="33"/>
      <c r="B152" s="34"/>
      <c r="C152" s="186" t="s">
        <v>199</v>
      </c>
      <c r="D152" s="186" t="s">
        <v>136</v>
      </c>
      <c r="E152" s="187" t="s">
        <v>200</v>
      </c>
      <c r="F152" s="188" t="s">
        <v>201</v>
      </c>
      <c r="G152" s="189" t="s">
        <v>144</v>
      </c>
      <c r="H152" s="190">
        <v>0.003</v>
      </c>
      <c r="I152" s="191"/>
      <c r="J152" s="192">
        <f t="shared" si="10"/>
        <v>0</v>
      </c>
      <c r="K152" s="193"/>
      <c r="L152" s="38"/>
      <c r="M152" s="194" t="s">
        <v>1</v>
      </c>
      <c r="N152" s="195" t="s">
        <v>39</v>
      </c>
      <c r="O152" s="70"/>
      <c r="P152" s="196">
        <f t="shared" si="11"/>
        <v>0</v>
      </c>
      <c r="Q152" s="196">
        <v>0</v>
      </c>
      <c r="R152" s="196">
        <f t="shared" si="12"/>
        <v>0</v>
      </c>
      <c r="S152" s="196">
        <v>0</v>
      </c>
      <c r="T152" s="197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140</v>
      </c>
      <c r="AT152" s="198" t="s">
        <v>136</v>
      </c>
      <c r="AU152" s="198" t="s">
        <v>132</v>
      </c>
      <c r="AY152" s="16" t="s">
        <v>133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6" t="s">
        <v>132</v>
      </c>
      <c r="BK152" s="199">
        <f t="shared" si="19"/>
        <v>0</v>
      </c>
      <c r="BL152" s="16" t="s">
        <v>140</v>
      </c>
      <c r="BM152" s="198" t="s">
        <v>202</v>
      </c>
    </row>
    <row r="153" spans="2:63" s="12" customFormat="1" ht="22.9" customHeight="1">
      <c r="B153" s="170"/>
      <c r="C153" s="171"/>
      <c r="D153" s="172" t="s">
        <v>72</v>
      </c>
      <c r="E153" s="184" t="s">
        <v>203</v>
      </c>
      <c r="F153" s="184" t="s">
        <v>204</v>
      </c>
      <c r="G153" s="171"/>
      <c r="H153" s="171"/>
      <c r="I153" s="174"/>
      <c r="J153" s="185">
        <f>BK153</f>
        <v>0</v>
      </c>
      <c r="K153" s="171"/>
      <c r="L153" s="176"/>
      <c r="M153" s="177"/>
      <c r="N153" s="178"/>
      <c r="O153" s="178"/>
      <c r="P153" s="179">
        <f>SUM(P154:P158)</f>
        <v>0</v>
      </c>
      <c r="Q153" s="178"/>
      <c r="R153" s="179">
        <f>SUM(R154:R158)</f>
        <v>0.07649</v>
      </c>
      <c r="S153" s="178"/>
      <c r="T153" s="180">
        <f>SUM(T154:T158)</f>
        <v>0</v>
      </c>
      <c r="AR153" s="181" t="s">
        <v>132</v>
      </c>
      <c r="AT153" s="182" t="s">
        <v>72</v>
      </c>
      <c r="AU153" s="182" t="s">
        <v>81</v>
      </c>
      <c r="AY153" s="181" t="s">
        <v>133</v>
      </c>
      <c r="BK153" s="183">
        <f>SUM(BK154:BK158)</f>
        <v>0</v>
      </c>
    </row>
    <row r="154" spans="1:65" s="2" customFormat="1" ht="16.5" customHeight="1">
      <c r="A154" s="33"/>
      <c r="B154" s="34"/>
      <c r="C154" s="186" t="s">
        <v>140</v>
      </c>
      <c r="D154" s="186" t="s">
        <v>136</v>
      </c>
      <c r="E154" s="187" t="s">
        <v>205</v>
      </c>
      <c r="F154" s="188" t="s">
        <v>206</v>
      </c>
      <c r="G154" s="189" t="s">
        <v>163</v>
      </c>
      <c r="H154" s="190">
        <v>1</v>
      </c>
      <c r="I154" s="191"/>
      <c r="J154" s="192">
        <f>ROUND(I154*H154,2)</f>
        <v>0</v>
      </c>
      <c r="K154" s="193"/>
      <c r="L154" s="38"/>
      <c r="M154" s="194" t="s">
        <v>1</v>
      </c>
      <c r="N154" s="195" t="s">
        <v>39</v>
      </c>
      <c r="O154" s="70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8" t="s">
        <v>140</v>
      </c>
      <c r="AT154" s="198" t="s">
        <v>136</v>
      </c>
      <c r="AU154" s="198" t="s">
        <v>132</v>
      </c>
      <c r="AY154" s="16" t="s">
        <v>133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6" t="s">
        <v>132</v>
      </c>
      <c r="BK154" s="199">
        <f>ROUND(I154*H154,2)</f>
        <v>0</v>
      </c>
      <c r="BL154" s="16" t="s">
        <v>140</v>
      </c>
      <c r="BM154" s="198" t="s">
        <v>207</v>
      </c>
    </row>
    <row r="155" spans="1:65" s="2" customFormat="1" ht="24.2" customHeight="1">
      <c r="A155" s="33"/>
      <c r="B155" s="34"/>
      <c r="C155" s="186" t="s">
        <v>208</v>
      </c>
      <c r="D155" s="186" t="s">
        <v>136</v>
      </c>
      <c r="E155" s="187" t="s">
        <v>209</v>
      </c>
      <c r="F155" s="188" t="s">
        <v>210</v>
      </c>
      <c r="G155" s="189" t="s">
        <v>211</v>
      </c>
      <c r="H155" s="190">
        <v>1</v>
      </c>
      <c r="I155" s="191"/>
      <c r="J155" s="192">
        <f>ROUND(I155*H155,2)</f>
        <v>0</v>
      </c>
      <c r="K155" s="193"/>
      <c r="L155" s="38"/>
      <c r="M155" s="194" t="s">
        <v>1</v>
      </c>
      <c r="N155" s="195" t="s">
        <v>39</v>
      </c>
      <c r="O155" s="70"/>
      <c r="P155" s="196">
        <f>O155*H155</f>
        <v>0</v>
      </c>
      <c r="Q155" s="196">
        <v>0.03949</v>
      </c>
      <c r="R155" s="196">
        <f>Q155*H155</f>
        <v>0.03949</v>
      </c>
      <c r="S155" s="196">
        <v>0</v>
      </c>
      <c r="T155" s="197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8" t="s">
        <v>140</v>
      </c>
      <c r="AT155" s="198" t="s">
        <v>136</v>
      </c>
      <c r="AU155" s="198" t="s">
        <v>132</v>
      </c>
      <c r="AY155" s="16" t="s">
        <v>133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6" t="s">
        <v>132</v>
      </c>
      <c r="BK155" s="199">
        <f>ROUND(I155*H155,2)</f>
        <v>0</v>
      </c>
      <c r="BL155" s="16" t="s">
        <v>140</v>
      </c>
      <c r="BM155" s="198" t="s">
        <v>212</v>
      </c>
    </row>
    <row r="156" spans="1:65" s="2" customFormat="1" ht="37.9" customHeight="1">
      <c r="A156" s="33"/>
      <c r="B156" s="34"/>
      <c r="C156" s="200" t="s">
        <v>213</v>
      </c>
      <c r="D156" s="200" t="s">
        <v>214</v>
      </c>
      <c r="E156" s="201" t="s">
        <v>215</v>
      </c>
      <c r="F156" s="202" t="s">
        <v>216</v>
      </c>
      <c r="G156" s="203" t="s">
        <v>163</v>
      </c>
      <c r="H156" s="204">
        <v>1</v>
      </c>
      <c r="I156" s="205"/>
      <c r="J156" s="206">
        <f>ROUND(I156*H156,2)</f>
        <v>0</v>
      </c>
      <c r="K156" s="207"/>
      <c r="L156" s="208"/>
      <c r="M156" s="209" t="s">
        <v>1</v>
      </c>
      <c r="N156" s="210" t="s">
        <v>39</v>
      </c>
      <c r="O156" s="70"/>
      <c r="P156" s="196">
        <f>O156*H156</f>
        <v>0</v>
      </c>
      <c r="Q156" s="196">
        <v>0.037</v>
      </c>
      <c r="R156" s="196">
        <f>Q156*H156</f>
        <v>0.037</v>
      </c>
      <c r="S156" s="196">
        <v>0</v>
      </c>
      <c r="T156" s="197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8" t="s">
        <v>217</v>
      </c>
      <c r="AT156" s="198" t="s">
        <v>214</v>
      </c>
      <c r="AU156" s="198" t="s">
        <v>132</v>
      </c>
      <c r="AY156" s="16" t="s">
        <v>133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6" t="s">
        <v>132</v>
      </c>
      <c r="BK156" s="199">
        <f>ROUND(I156*H156,2)</f>
        <v>0</v>
      </c>
      <c r="BL156" s="16" t="s">
        <v>140</v>
      </c>
      <c r="BM156" s="198" t="s">
        <v>218</v>
      </c>
    </row>
    <row r="157" spans="1:65" s="2" customFormat="1" ht="24.2" customHeight="1">
      <c r="A157" s="33"/>
      <c r="B157" s="34"/>
      <c r="C157" s="186" t="s">
        <v>219</v>
      </c>
      <c r="D157" s="186" t="s">
        <v>136</v>
      </c>
      <c r="E157" s="187" t="s">
        <v>220</v>
      </c>
      <c r="F157" s="188" t="s">
        <v>221</v>
      </c>
      <c r="G157" s="189" t="s">
        <v>144</v>
      </c>
      <c r="H157" s="190">
        <v>0.076</v>
      </c>
      <c r="I157" s="191"/>
      <c r="J157" s="192">
        <f>ROUND(I157*H157,2)</f>
        <v>0</v>
      </c>
      <c r="K157" s="193"/>
      <c r="L157" s="38"/>
      <c r="M157" s="194" t="s">
        <v>1</v>
      </c>
      <c r="N157" s="195" t="s">
        <v>39</v>
      </c>
      <c r="O157" s="70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8" t="s">
        <v>140</v>
      </c>
      <c r="AT157" s="198" t="s">
        <v>136</v>
      </c>
      <c r="AU157" s="198" t="s">
        <v>132</v>
      </c>
      <c r="AY157" s="16" t="s">
        <v>133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6" t="s">
        <v>132</v>
      </c>
      <c r="BK157" s="199">
        <f>ROUND(I157*H157,2)</f>
        <v>0</v>
      </c>
      <c r="BL157" s="16" t="s">
        <v>140</v>
      </c>
      <c r="BM157" s="198" t="s">
        <v>222</v>
      </c>
    </row>
    <row r="158" spans="1:65" s="2" customFormat="1" ht="24.2" customHeight="1">
      <c r="A158" s="33"/>
      <c r="B158" s="34"/>
      <c r="C158" s="186" t="s">
        <v>223</v>
      </c>
      <c r="D158" s="186" t="s">
        <v>136</v>
      </c>
      <c r="E158" s="187" t="s">
        <v>224</v>
      </c>
      <c r="F158" s="188" t="s">
        <v>225</v>
      </c>
      <c r="G158" s="189" t="s">
        <v>144</v>
      </c>
      <c r="H158" s="190">
        <v>0.076</v>
      </c>
      <c r="I158" s="191"/>
      <c r="J158" s="192">
        <f>ROUND(I158*H158,2)</f>
        <v>0</v>
      </c>
      <c r="K158" s="193"/>
      <c r="L158" s="38"/>
      <c r="M158" s="194" t="s">
        <v>1</v>
      </c>
      <c r="N158" s="195" t="s">
        <v>39</v>
      </c>
      <c r="O158" s="70"/>
      <c r="P158" s="196">
        <f>O158*H158</f>
        <v>0</v>
      </c>
      <c r="Q158" s="196">
        <v>0</v>
      </c>
      <c r="R158" s="196">
        <f>Q158*H158</f>
        <v>0</v>
      </c>
      <c r="S158" s="196">
        <v>0</v>
      </c>
      <c r="T158" s="197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8" t="s">
        <v>140</v>
      </c>
      <c r="AT158" s="198" t="s">
        <v>136</v>
      </c>
      <c r="AU158" s="198" t="s">
        <v>132</v>
      </c>
      <c r="AY158" s="16" t="s">
        <v>133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6" t="s">
        <v>132</v>
      </c>
      <c r="BK158" s="199">
        <f>ROUND(I158*H158,2)</f>
        <v>0</v>
      </c>
      <c r="BL158" s="16" t="s">
        <v>140</v>
      </c>
      <c r="BM158" s="198" t="s">
        <v>226</v>
      </c>
    </row>
    <row r="159" spans="2:63" s="12" customFormat="1" ht="22.9" customHeight="1">
      <c r="B159" s="170"/>
      <c r="C159" s="171"/>
      <c r="D159" s="172" t="s">
        <v>72</v>
      </c>
      <c r="E159" s="184" t="s">
        <v>227</v>
      </c>
      <c r="F159" s="184" t="s">
        <v>228</v>
      </c>
      <c r="G159" s="171"/>
      <c r="H159" s="171"/>
      <c r="I159" s="174"/>
      <c r="J159" s="185">
        <f>BK159</f>
        <v>0</v>
      </c>
      <c r="K159" s="171"/>
      <c r="L159" s="176"/>
      <c r="M159" s="177"/>
      <c r="N159" s="178"/>
      <c r="O159" s="178"/>
      <c r="P159" s="179">
        <f>SUM(P160:P168)</f>
        <v>0</v>
      </c>
      <c r="Q159" s="178"/>
      <c r="R159" s="179">
        <f>SUM(R160:R168)</f>
        <v>0.038560000000000004</v>
      </c>
      <c r="S159" s="178"/>
      <c r="T159" s="180">
        <f>SUM(T160:T168)</f>
        <v>0</v>
      </c>
      <c r="AR159" s="181" t="s">
        <v>132</v>
      </c>
      <c r="AT159" s="182" t="s">
        <v>72</v>
      </c>
      <c r="AU159" s="182" t="s">
        <v>81</v>
      </c>
      <c r="AY159" s="181" t="s">
        <v>133</v>
      </c>
      <c r="BK159" s="183">
        <f>SUM(BK160:BK168)</f>
        <v>0</v>
      </c>
    </row>
    <row r="160" spans="1:65" s="2" customFormat="1" ht="16.5" customHeight="1">
      <c r="A160" s="33"/>
      <c r="B160" s="34"/>
      <c r="C160" s="186" t="s">
        <v>7</v>
      </c>
      <c r="D160" s="186" t="s">
        <v>136</v>
      </c>
      <c r="E160" s="187" t="s">
        <v>229</v>
      </c>
      <c r="F160" s="188" t="s">
        <v>230</v>
      </c>
      <c r="G160" s="189" t="s">
        <v>186</v>
      </c>
      <c r="H160" s="190">
        <v>1</v>
      </c>
      <c r="I160" s="191"/>
      <c r="J160" s="192">
        <f aca="true" t="shared" si="20" ref="J160:J168">ROUND(I160*H160,2)</f>
        <v>0</v>
      </c>
      <c r="K160" s="193"/>
      <c r="L160" s="38"/>
      <c r="M160" s="194" t="s">
        <v>1</v>
      </c>
      <c r="N160" s="195" t="s">
        <v>39</v>
      </c>
      <c r="O160" s="70"/>
      <c r="P160" s="196">
        <f aca="true" t="shared" si="21" ref="P160:P168">O160*H160</f>
        <v>0</v>
      </c>
      <c r="Q160" s="196">
        <v>0</v>
      </c>
      <c r="R160" s="196">
        <f aca="true" t="shared" si="22" ref="R160:R168">Q160*H160</f>
        <v>0</v>
      </c>
      <c r="S160" s="196">
        <v>0</v>
      </c>
      <c r="T160" s="197">
        <f aca="true" t="shared" si="23" ref="T160:T168"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140</v>
      </c>
      <c r="AT160" s="198" t="s">
        <v>136</v>
      </c>
      <c r="AU160" s="198" t="s">
        <v>132</v>
      </c>
      <c r="AY160" s="16" t="s">
        <v>133</v>
      </c>
      <c r="BE160" s="199">
        <f aca="true" t="shared" si="24" ref="BE160:BE168">IF(N160="základní",J160,0)</f>
        <v>0</v>
      </c>
      <c r="BF160" s="199">
        <f aca="true" t="shared" si="25" ref="BF160:BF168">IF(N160="snížená",J160,0)</f>
        <v>0</v>
      </c>
      <c r="BG160" s="199">
        <f aca="true" t="shared" si="26" ref="BG160:BG168">IF(N160="zákl. přenesená",J160,0)</f>
        <v>0</v>
      </c>
      <c r="BH160" s="199">
        <f aca="true" t="shared" si="27" ref="BH160:BH168">IF(N160="sníž. přenesená",J160,0)</f>
        <v>0</v>
      </c>
      <c r="BI160" s="199">
        <f aca="true" t="shared" si="28" ref="BI160:BI168">IF(N160="nulová",J160,0)</f>
        <v>0</v>
      </c>
      <c r="BJ160" s="16" t="s">
        <v>132</v>
      </c>
      <c r="BK160" s="199">
        <f aca="true" t="shared" si="29" ref="BK160:BK168">ROUND(I160*H160,2)</f>
        <v>0</v>
      </c>
      <c r="BL160" s="16" t="s">
        <v>140</v>
      </c>
      <c r="BM160" s="198" t="s">
        <v>231</v>
      </c>
    </row>
    <row r="161" spans="1:65" s="2" customFormat="1" ht="16.5" customHeight="1">
      <c r="A161" s="33"/>
      <c r="B161" s="34"/>
      <c r="C161" s="186" t="s">
        <v>232</v>
      </c>
      <c r="D161" s="186" t="s">
        <v>136</v>
      </c>
      <c r="E161" s="187" t="s">
        <v>233</v>
      </c>
      <c r="F161" s="188" t="s">
        <v>234</v>
      </c>
      <c r="G161" s="189" t="s">
        <v>186</v>
      </c>
      <c r="H161" s="190">
        <v>1</v>
      </c>
      <c r="I161" s="191"/>
      <c r="J161" s="192">
        <f t="shared" si="20"/>
        <v>0</v>
      </c>
      <c r="K161" s="193"/>
      <c r="L161" s="38"/>
      <c r="M161" s="194" t="s">
        <v>1</v>
      </c>
      <c r="N161" s="195" t="s">
        <v>39</v>
      </c>
      <c r="O161" s="70"/>
      <c r="P161" s="196">
        <f t="shared" si="21"/>
        <v>0</v>
      </c>
      <c r="Q161" s="196">
        <v>0</v>
      </c>
      <c r="R161" s="196">
        <f t="shared" si="22"/>
        <v>0</v>
      </c>
      <c r="S161" s="196">
        <v>0</v>
      </c>
      <c r="T161" s="197">
        <f t="shared" si="2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140</v>
      </c>
      <c r="AT161" s="198" t="s">
        <v>136</v>
      </c>
      <c r="AU161" s="198" t="s">
        <v>132</v>
      </c>
      <c r="AY161" s="16" t="s">
        <v>133</v>
      </c>
      <c r="BE161" s="199">
        <f t="shared" si="24"/>
        <v>0</v>
      </c>
      <c r="BF161" s="199">
        <f t="shared" si="25"/>
        <v>0</v>
      </c>
      <c r="BG161" s="199">
        <f t="shared" si="26"/>
        <v>0</v>
      </c>
      <c r="BH161" s="199">
        <f t="shared" si="27"/>
        <v>0</v>
      </c>
      <c r="BI161" s="199">
        <f t="shared" si="28"/>
        <v>0</v>
      </c>
      <c r="BJ161" s="16" t="s">
        <v>132</v>
      </c>
      <c r="BK161" s="199">
        <f t="shared" si="29"/>
        <v>0</v>
      </c>
      <c r="BL161" s="16" t="s">
        <v>140</v>
      </c>
      <c r="BM161" s="198" t="s">
        <v>235</v>
      </c>
    </row>
    <row r="162" spans="1:65" s="2" customFormat="1" ht="16.5" customHeight="1">
      <c r="A162" s="33"/>
      <c r="B162" s="34"/>
      <c r="C162" s="186" t="s">
        <v>236</v>
      </c>
      <c r="D162" s="186" t="s">
        <v>136</v>
      </c>
      <c r="E162" s="187" t="s">
        <v>237</v>
      </c>
      <c r="F162" s="188" t="s">
        <v>238</v>
      </c>
      <c r="G162" s="189" t="s">
        <v>239</v>
      </c>
      <c r="H162" s="211"/>
      <c r="I162" s="191"/>
      <c r="J162" s="192">
        <f t="shared" si="20"/>
        <v>0</v>
      </c>
      <c r="K162" s="193"/>
      <c r="L162" s="38"/>
      <c r="M162" s="194" t="s">
        <v>1</v>
      </c>
      <c r="N162" s="195" t="s">
        <v>39</v>
      </c>
      <c r="O162" s="70"/>
      <c r="P162" s="196">
        <f t="shared" si="21"/>
        <v>0</v>
      </c>
      <c r="Q162" s="196">
        <v>0</v>
      </c>
      <c r="R162" s="196">
        <f t="shared" si="22"/>
        <v>0</v>
      </c>
      <c r="S162" s="196">
        <v>0</v>
      </c>
      <c r="T162" s="197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8" t="s">
        <v>140</v>
      </c>
      <c r="AT162" s="198" t="s">
        <v>136</v>
      </c>
      <c r="AU162" s="198" t="s">
        <v>132</v>
      </c>
      <c r="AY162" s="16" t="s">
        <v>133</v>
      </c>
      <c r="BE162" s="199">
        <f t="shared" si="24"/>
        <v>0</v>
      </c>
      <c r="BF162" s="199">
        <f t="shared" si="25"/>
        <v>0</v>
      </c>
      <c r="BG162" s="199">
        <f t="shared" si="26"/>
        <v>0</v>
      </c>
      <c r="BH162" s="199">
        <f t="shared" si="27"/>
        <v>0</v>
      </c>
      <c r="BI162" s="199">
        <f t="shared" si="28"/>
        <v>0</v>
      </c>
      <c r="BJ162" s="16" t="s">
        <v>132</v>
      </c>
      <c r="BK162" s="199">
        <f t="shared" si="29"/>
        <v>0</v>
      </c>
      <c r="BL162" s="16" t="s">
        <v>140</v>
      </c>
      <c r="BM162" s="198" t="s">
        <v>240</v>
      </c>
    </row>
    <row r="163" spans="1:65" s="2" customFormat="1" ht="16.5" customHeight="1">
      <c r="A163" s="33"/>
      <c r="B163" s="34"/>
      <c r="C163" s="186" t="s">
        <v>241</v>
      </c>
      <c r="D163" s="186" t="s">
        <v>136</v>
      </c>
      <c r="E163" s="187" t="s">
        <v>242</v>
      </c>
      <c r="F163" s="188" t="s">
        <v>243</v>
      </c>
      <c r="G163" s="189" t="s">
        <v>139</v>
      </c>
      <c r="H163" s="190">
        <v>40</v>
      </c>
      <c r="I163" s="191"/>
      <c r="J163" s="192">
        <f t="shared" si="20"/>
        <v>0</v>
      </c>
      <c r="K163" s="193"/>
      <c r="L163" s="38"/>
      <c r="M163" s="194" t="s">
        <v>1</v>
      </c>
      <c r="N163" s="195" t="s">
        <v>39</v>
      </c>
      <c r="O163" s="70"/>
      <c r="P163" s="196">
        <f t="shared" si="21"/>
        <v>0</v>
      </c>
      <c r="Q163" s="196">
        <v>0.00046</v>
      </c>
      <c r="R163" s="196">
        <f t="shared" si="22"/>
        <v>0.0184</v>
      </c>
      <c r="S163" s="196">
        <v>0</v>
      </c>
      <c r="T163" s="197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140</v>
      </c>
      <c r="AT163" s="198" t="s">
        <v>136</v>
      </c>
      <c r="AU163" s="198" t="s">
        <v>132</v>
      </c>
      <c r="AY163" s="16" t="s">
        <v>133</v>
      </c>
      <c r="BE163" s="199">
        <f t="shared" si="24"/>
        <v>0</v>
      </c>
      <c r="BF163" s="199">
        <f t="shared" si="25"/>
        <v>0</v>
      </c>
      <c r="BG163" s="199">
        <f t="shared" si="26"/>
        <v>0</v>
      </c>
      <c r="BH163" s="199">
        <f t="shared" si="27"/>
        <v>0</v>
      </c>
      <c r="BI163" s="199">
        <f t="shared" si="28"/>
        <v>0</v>
      </c>
      <c r="BJ163" s="16" t="s">
        <v>132</v>
      </c>
      <c r="BK163" s="199">
        <f t="shared" si="29"/>
        <v>0</v>
      </c>
      <c r="BL163" s="16" t="s">
        <v>140</v>
      </c>
      <c r="BM163" s="198" t="s">
        <v>244</v>
      </c>
    </row>
    <row r="164" spans="1:65" s="2" customFormat="1" ht="16.5" customHeight="1">
      <c r="A164" s="33"/>
      <c r="B164" s="34"/>
      <c r="C164" s="186" t="s">
        <v>245</v>
      </c>
      <c r="D164" s="186" t="s">
        <v>136</v>
      </c>
      <c r="E164" s="187" t="s">
        <v>246</v>
      </c>
      <c r="F164" s="188" t="s">
        <v>247</v>
      </c>
      <c r="G164" s="189" t="s">
        <v>139</v>
      </c>
      <c r="H164" s="190">
        <v>28</v>
      </c>
      <c r="I164" s="191"/>
      <c r="J164" s="192">
        <f t="shared" si="20"/>
        <v>0</v>
      </c>
      <c r="K164" s="193"/>
      <c r="L164" s="38"/>
      <c r="M164" s="194" t="s">
        <v>1</v>
      </c>
      <c r="N164" s="195" t="s">
        <v>39</v>
      </c>
      <c r="O164" s="70"/>
      <c r="P164" s="196">
        <f t="shared" si="21"/>
        <v>0</v>
      </c>
      <c r="Q164" s="196">
        <v>0.00056</v>
      </c>
      <c r="R164" s="196">
        <f t="shared" si="22"/>
        <v>0.01568</v>
      </c>
      <c r="S164" s="196">
        <v>0</v>
      </c>
      <c r="T164" s="197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140</v>
      </c>
      <c r="AT164" s="198" t="s">
        <v>136</v>
      </c>
      <c r="AU164" s="198" t="s">
        <v>132</v>
      </c>
      <c r="AY164" s="16" t="s">
        <v>133</v>
      </c>
      <c r="BE164" s="199">
        <f t="shared" si="24"/>
        <v>0</v>
      </c>
      <c r="BF164" s="199">
        <f t="shared" si="25"/>
        <v>0</v>
      </c>
      <c r="BG164" s="199">
        <f t="shared" si="26"/>
        <v>0</v>
      </c>
      <c r="BH164" s="199">
        <f t="shared" si="27"/>
        <v>0</v>
      </c>
      <c r="BI164" s="199">
        <f t="shared" si="28"/>
        <v>0</v>
      </c>
      <c r="BJ164" s="16" t="s">
        <v>132</v>
      </c>
      <c r="BK164" s="199">
        <f t="shared" si="29"/>
        <v>0</v>
      </c>
      <c r="BL164" s="16" t="s">
        <v>140</v>
      </c>
      <c r="BM164" s="198" t="s">
        <v>248</v>
      </c>
    </row>
    <row r="165" spans="1:65" s="2" customFormat="1" ht="16.5" customHeight="1">
      <c r="A165" s="33"/>
      <c r="B165" s="34"/>
      <c r="C165" s="186" t="s">
        <v>249</v>
      </c>
      <c r="D165" s="186" t="s">
        <v>136</v>
      </c>
      <c r="E165" s="187" t="s">
        <v>250</v>
      </c>
      <c r="F165" s="188" t="s">
        <v>251</v>
      </c>
      <c r="G165" s="189" t="s">
        <v>139</v>
      </c>
      <c r="H165" s="190">
        <v>6</v>
      </c>
      <c r="I165" s="191"/>
      <c r="J165" s="192">
        <f t="shared" si="20"/>
        <v>0</v>
      </c>
      <c r="K165" s="193"/>
      <c r="L165" s="38"/>
      <c r="M165" s="194" t="s">
        <v>1</v>
      </c>
      <c r="N165" s="195" t="s">
        <v>39</v>
      </c>
      <c r="O165" s="70"/>
      <c r="P165" s="196">
        <f t="shared" si="21"/>
        <v>0</v>
      </c>
      <c r="Q165" s="196">
        <v>0.0007</v>
      </c>
      <c r="R165" s="196">
        <f t="shared" si="22"/>
        <v>0.0042</v>
      </c>
      <c r="S165" s="196">
        <v>0</v>
      </c>
      <c r="T165" s="197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140</v>
      </c>
      <c r="AT165" s="198" t="s">
        <v>136</v>
      </c>
      <c r="AU165" s="198" t="s">
        <v>132</v>
      </c>
      <c r="AY165" s="16" t="s">
        <v>133</v>
      </c>
      <c r="BE165" s="199">
        <f t="shared" si="24"/>
        <v>0</v>
      </c>
      <c r="BF165" s="199">
        <f t="shared" si="25"/>
        <v>0</v>
      </c>
      <c r="BG165" s="199">
        <f t="shared" si="26"/>
        <v>0</v>
      </c>
      <c r="BH165" s="199">
        <f t="shared" si="27"/>
        <v>0</v>
      </c>
      <c r="BI165" s="199">
        <f t="shared" si="28"/>
        <v>0</v>
      </c>
      <c r="BJ165" s="16" t="s">
        <v>132</v>
      </c>
      <c r="BK165" s="199">
        <f t="shared" si="29"/>
        <v>0</v>
      </c>
      <c r="BL165" s="16" t="s">
        <v>140</v>
      </c>
      <c r="BM165" s="198" t="s">
        <v>252</v>
      </c>
    </row>
    <row r="166" spans="1:65" s="2" customFormat="1" ht="33" customHeight="1">
      <c r="A166" s="33"/>
      <c r="B166" s="34"/>
      <c r="C166" s="186" t="s">
        <v>253</v>
      </c>
      <c r="D166" s="186" t="s">
        <v>136</v>
      </c>
      <c r="E166" s="187" t="s">
        <v>254</v>
      </c>
      <c r="F166" s="188" t="s">
        <v>255</v>
      </c>
      <c r="G166" s="189" t="s">
        <v>139</v>
      </c>
      <c r="H166" s="190">
        <v>4</v>
      </c>
      <c r="I166" s="191"/>
      <c r="J166" s="192">
        <f t="shared" si="20"/>
        <v>0</v>
      </c>
      <c r="K166" s="193"/>
      <c r="L166" s="38"/>
      <c r="M166" s="194" t="s">
        <v>1</v>
      </c>
      <c r="N166" s="195" t="s">
        <v>39</v>
      </c>
      <c r="O166" s="70"/>
      <c r="P166" s="196">
        <f t="shared" si="21"/>
        <v>0</v>
      </c>
      <c r="Q166" s="196">
        <v>7E-05</v>
      </c>
      <c r="R166" s="196">
        <f t="shared" si="22"/>
        <v>0.00028</v>
      </c>
      <c r="S166" s="196">
        <v>0</v>
      </c>
      <c r="T166" s="197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140</v>
      </c>
      <c r="AT166" s="198" t="s">
        <v>136</v>
      </c>
      <c r="AU166" s="198" t="s">
        <v>132</v>
      </c>
      <c r="AY166" s="16" t="s">
        <v>133</v>
      </c>
      <c r="BE166" s="199">
        <f t="shared" si="24"/>
        <v>0</v>
      </c>
      <c r="BF166" s="199">
        <f t="shared" si="25"/>
        <v>0</v>
      </c>
      <c r="BG166" s="199">
        <f t="shared" si="26"/>
        <v>0</v>
      </c>
      <c r="BH166" s="199">
        <f t="shared" si="27"/>
        <v>0</v>
      </c>
      <c r="BI166" s="199">
        <f t="shared" si="28"/>
        <v>0</v>
      </c>
      <c r="BJ166" s="16" t="s">
        <v>132</v>
      </c>
      <c r="BK166" s="199">
        <f t="shared" si="29"/>
        <v>0</v>
      </c>
      <c r="BL166" s="16" t="s">
        <v>140</v>
      </c>
      <c r="BM166" s="198" t="s">
        <v>256</v>
      </c>
    </row>
    <row r="167" spans="1:65" s="2" customFormat="1" ht="24.2" customHeight="1">
      <c r="A167" s="33"/>
      <c r="B167" s="34"/>
      <c r="C167" s="186" t="s">
        <v>257</v>
      </c>
      <c r="D167" s="186" t="s">
        <v>136</v>
      </c>
      <c r="E167" s="187" t="s">
        <v>258</v>
      </c>
      <c r="F167" s="188" t="s">
        <v>259</v>
      </c>
      <c r="G167" s="189" t="s">
        <v>144</v>
      </c>
      <c r="H167" s="190">
        <v>0.039</v>
      </c>
      <c r="I167" s="191"/>
      <c r="J167" s="192">
        <f t="shared" si="20"/>
        <v>0</v>
      </c>
      <c r="K167" s="193"/>
      <c r="L167" s="38"/>
      <c r="M167" s="194" t="s">
        <v>1</v>
      </c>
      <c r="N167" s="195" t="s">
        <v>39</v>
      </c>
      <c r="O167" s="70"/>
      <c r="P167" s="196">
        <f t="shared" si="21"/>
        <v>0</v>
      </c>
      <c r="Q167" s="196">
        <v>0</v>
      </c>
      <c r="R167" s="196">
        <f t="shared" si="22"/>
        <v>0</v>
      </c>
      <c r="S167" s="196">
        <v>0</v>
      </c>
      <c r="T167" s="197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140</v>
      </c>
      <c r="AT167" s="198" t="s">
        <v>136</v>
      </c>
      <c r="AU167" s="198" t="s">
        <v>132</v>
      </c>
      <c r="AY167" s="16" t="s">
        <v>133</v>
      </c>
      <c r="BE167" s="199">
        <f t="shared" si="24"/>
        <v>0</v>
      </c>
      <c r="BF167" s="199">
        <f t="shared" si="25"/>
        <v>0</v>
      </c>
      <c r="BG167" s="199">
        <f t="shared" si="26"/>
        <v>0</v>
      </c>
      <c r="BH167" s="199">
        <f t="shared" si="27"/>
        <v>0</v>
      </c>
      <c r="BI167" s="199">
        <f t="shared" si="28"/>
        <v>0</v>
      </c>
      <c r="BJ167" s="16" t="s">
        <v>132</v>
      </c>
      <c r="BK167" s="199">
        <f t="shared" si="29"/>
        <v>0</v>
      </c>
      <c r="BL167" s="16" t="s">
        <v>140</v>
      </c>
      <c r="BM167" s="198" t="s">
        <v>260</v>
      </c>
    </row>
    <row r="168" spans="1:65" s="2" customFormat="1" ht="24.2" customHeight="1">
      <c r="A168" s="33"/>
      <c r="B168" s="34"/>
      <c r="C168" s="186" t="s">
        <v>261</v>
      </c>
      <c r="D168" s="186" t="s">
        <v>136</v>
      </c>
      <c r="E168" s="187" t="s">
        <v>262</v>
      </c>
      <c r="F168" s="188" t="s">
        <v>263</v>
      </c>
      <c r="G168" s="189" t="s">
        <v>144</v>
      </c>
      <c r="H168" s="190">
        <v>0.039</v>
      </c>
      <c r="I168" s="191"/>
      <c r="J168" s="192">
        <f t="shared" si="20"/>
        <v>0</v>
      </c>
      <c r="K168" s="193"/>
      <c r="L168" s="38"/>
      <c r="M168" s="194" t="s">
        <v>1</v>
      </c>
      <c r="N168" s="195" t="s">
        <v>39</v>
      </c>
      <c r="O168" s="70"/>
      <c r="P168" s="196">
        <f t="shared" si="21"/>
        <v>0</v>
      </c>
      <c r="Q168" s="196">
        <v>0</v>
      </c>
      <c r="R168" s="196">
        <f t="shared" si="22"/>
        <v>0</v>
      </c>
      <c r="S168" s="196">
        <v>0</v>
      </c>
      <c r="T168" s="197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140</v>
      </c>
      <c r="AT168" s="198" t="s">
        <v>136</v>
      </c>
      <c r="AU168" s="198" t="s">
        <v>132</v>
      </c>
      <c r="AY168" s="16" t="s">
        <v>133</v>
      </c>
      <c r="BE168" s="199">
        <f t="shared" si="24"/>
        <v>0</v>
      </c>
      <c r="BF168" s="199">
        <f t="shared" si="25"/>
        <v>0</v>
      </c>
      <c r="BG168" s="199">
        <f t="shared" si="26"/>
        <v>0</v>
      </c>
      <c r="BH168" s="199">
        <f t="shared" si="27"/>
        <v>0</v>
      </c>
      <c r="BI168" s="199">
        <f t="shared" si="28"/>
        <v>0</v>
      </c>
      <c r="BJ168" s="16" t="s">
        <v>132</v>
      </c>
      <c r="BK168" s="199">
        <f t="shared" si="29"/>
        <v>0</v>
      </c>
      <c r="BL168" s="16" t="s">
        <v>140</v>
      </c>
      <c r="BM168" s="198" t="s">
        <v>264</v>
      </c>
    </row>
    <row r="169" spans="2:63" s="12" customFormat="1" ht="22.9" customHeight="1">
      <c r="B169" s="170"/>
      <c r="C169" s="171"/>
      <c r="D169" s="172" t="s">
        <v>72</v>
      </c>
      <c r="E169" s="184" t="s">
        <v>265</v>
      </c>
      <c r="F169" s="184" t="s">
        <v>266</v>
      </c>
      <c r="G169" s="171"/>
      <c r="H169" s="171"/>
      <c r="I169" s="174"/>
      <c r="J169" s="185">
        <f>BK169</f>
        <v>0</v>
      </c>
      <c r="K169" s="171"/>
      <c r="L169" s="176"/>
      <c r="M169" s="177"/>
      <c r="N169" s="178"/>
      <c r="O169" s="178"/>
      <c r="P169" s="179">
        <f>SUM(P170:P181)</f>
        <v>0</v>
      </c>
      <c r="Q169" s="178"/>
      <c r="R169" s="179">
        <f>SUM(R170:R181)</f>
        <v>0.013470000000000001</v>
      </c>
      <c r="S169" s="178"/>
      <c r="T169" s="180">
        <f>SUM(T170:T181)</f>
        <v>0</v>
      </c>
      <c r="AR169" s="181" t="s">
        <v>132</v>
      </c>
      <c r="AT169" s="182" t="s">
        <v>72</v>
      </c>
      <c r="AU169" s="182" t="s">
        <v>81</v>
      </c>
      <c r="AY169" s="181" t="s">
        <v>133</v>
      </c>
      <c r="BK169" s="183">
        <f>SUM(BK170:BK181)</f>
        <v>0</v>
      </c>
    </row>
    <row r="170" spans="1:65" s="2" customFormat="1" ht="16.5" customHeight="1">
      <c r="A170" s="33"/>
      <c r="B170" s="34"/>
      <c r="C170" s="186" t="s">
        <v>267</v>
      </c>
      <c r="D170" s="186" t="s">
        <v>136</v>
      </c>
      <c r="E170" s="187" t="s">
        <v>268</v>
      </c>
      <c r="F170" s="188" t="s">
        <v>269</v>
      </c>
      <c r="G170" s="189" t="s">
        <v>163</v>
      </c>
      <c r="H170" s="190">
        <v>10</v>
      </c>
      <c r="I170" s="191"/>
      <c r="J170" s="192">
        <f aca="true" t="shared" si="30" ref="J170:J181">ROUND(I170*H170,2)</f>
        <v>0</v>
      </c>
      <c r="K170" s="193"/>
      <c r="L170" s="38"/>
      <c r="M170" s="194" t="s">
        <v>1</v>
      </c>
      <c r="N170" s="195" t="s">
        <v>39</v>
      </c>
      <c r="O170" s="70"/>
      <c r="P170" s="196">
        <f aca="true" t="shared" si="31" ref="P170:P181">O170*H170</f>
        <v>0</v>
      </c>
      <c r="Q170" s="196">
        <v>0.00016</v>
      </c>
      <c r="R170" s="196">
        <f aca="true" t="shared" si="32" ref="R170:R181">Q170*H170</f>
        <v>0.0016</v>
      </c>
      <c r="S170" s="196">
        <v>0</v>
      </c>
      <c r="T170" s="197">
        <f aca="true" t="shared" si="33" ref="T170:T181"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8" t="s">
        <v>140</v>
      </c>
      <c r="AT170" s="198" t="s">
        <v>136</v>
      </c>
      <c r="AU170" s="198" t="s">
        <v>132</v>
      </c>
      <c r="AY170" s="16" t="s">
        <v>133</v>
      </c>
      <c r="BE170" s="199">
        <f aca="true" t="shared" si="34" ref="BE170:BE181">IF(N170="základní",J170,0)</f>
        <v>0</v>
      </c>
      <c r="BF170" s="199">
        <f aca="true" t="shared" si="35" ref="BF170:BF181">IF(N170="snížená",J170,0)</f>
        <v>0</v>
      </c>
      <c r="BG170" s="199">
        <f aca="true" t="shared" si="36" ref="BG170:BG181">IF(N170="zákl. přenesená",J170,0)</f>
        <v>0</v>
      </c>
      <c r="BH170" s="199">
        <f aca="true" t="shared" si="37" ref="BH170:BH181">IF(N170="sníž. přenesená",J170,0)</f>
        <v>0</v>
      </c>
      <c r="BI170" s="199">
        <f aca="true" t="shared" si="38" ref="BI170:BI181">IF(N170="nulová",J170,0)</f>
        <v>0</v>
      </c>
      <c r="BJ170" s="16" t="s">
        <v>132</v>
      </c>
      <c r="BK170" s="199">
        <f aca="true" t="shared" si="39" ref="BK170:BK181">ROUND(I170*H170,2)</f>
        <v>0</v>
      </c>
      <c r="BL170" s="16" t="s">
        <v>140</v>
      </c>
      <c r="BM170" s="198" t="s">
        <v>270</v>
      </c>
    </row>
    <row r="171" spans="1:65" s="2" customFormat="1" ht="16.5" customHeight="1">
      <c r="A171" s="33"/>
      <c r="B171" s="34"/>
      <c r="C171" s="186" t="s">
        <v>271</v>
      </c>
      <c r="D171" s="186" t="s">
        <v>136</v>
      </c>
      <c r="E171" s="187" t="s">
        <v>272</v>
      </c>
      <c r="F171" s="188" t="s">
        <v>273</v>
      </c>
      <c r="G171" s="189" t="s">
        <v>163</v>
      </c>
      <c r="H171" s="190">
        <v>2</v>
      </c>
      <c r="I171" s="191"/>
      <c r="J171" s="192">
        <f t="shared" si="30"/>
        <v>0</v>
      </c>
      <c r="K171" s="193"/>
      <c r="L171" s="38"/>
      <c r="M171" s="194" t="s">
        <v>1</v>
      </c>
      <c r="N171" s="195" t="s">
        <v>39</v>
      </c>
      <c r="O171" s="70"/>
      <c r="P171" s="196">
        <f t="shared" si="31"/>
        <v>0</v>
      </c>
      <c r="Q171" s="196">
        <v>0</v>
      </c>
      <c r="R171" s="196">
        <f t="shared" si="32"/>
        <v>0</v>
      </c>
      <c r="S171" s="196">
        <v>0</v>
      </c>
      <c r="T171" s="197">
        <f t="shared" si="3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140</v>
      </c>
      <c r="AT171" s="198" t="s">
        <v>136</v>
      </c>
      <c r="AU171" s="198" t="s">
        <v>132</v>
      </c>
      <c r="AY171" s="16" t="s">
        <v>133</v>
      </c>
      <c r="BE171" s="199">
        <f t="shared" si="34"/>
        <v>0</v>
      </c>
      <c r="BF171" s="199">
        <f t="shared" si="35"/>
        <v>0</v>
      </c>
      <c r="BG171" s="199">
        <f t="shared" si="36"/>
        <v>0</v>
      </c>
      <c r="BH171" s="199">
        <f t="shared" si="37"/>
        <v>0</v>
      </c>
      <c r="BI171" s="199">
        <f t="shared" si="38"/>
        <v>0</v>
      </c>
      <c r="BJ171" s="16" t="s">
        <v>132</v>
      </c>
      <c r="BK171" s="199">
        <f t="shared" si="39"/>
        <v>0</v>
      </c>
      <c r="BL171" s="16" t="s">
        <v>140</v>
      </c>
      <c r="BM171" s="198" t="s">
        <v>274</v>
      </c>
    </row>
    <row r="172" spans="1:65" s="2" customFormat="1" ht="16.5" customHeight="1">
      <c r="A172" s="33"/>
      <c r="B172" s="34"/>
      <c r="C172" s="186" t="s">
        <v>217</v>
      </c>
      <c r="D172" s="186" t="s">
        <v>136</v>
      </c>
      <c r="E172" s="187" t="s">
        <v>275</v>
      </c>
      <c r="F172" s="188" t="s">
        <v>276</v>
      </c>
      <c r="G172" s="189" t="s">
        <v>211</v>
      </c>
      <c r="H172" s="190">
        <v>1</v>
      </c>
      <c r="I172" s="191"/>
      <c r="J172" s="192">
        <f t="shared" si="30"/>
        <v>0</v>
      </c>
      <c r="K172" s="193"/>
      <c r="L172" s="38"/>
      <c r="M172" s="194" t="s">
        <v>1</v>
      </c>
      <c r="N172" s="195" t="s">
        <v>39</v>
      </c>
      <c r="O172" s="70"/>
      <c r="P172" s="196">
        <f t="shared" si="31"/>
        <v>0</v>
      </c>
      <c r="Q172" s="196">
        <v>0.00597</v>
      </c>
      <c r="R172" s="196">
        <f t="shared" si="32"/>
        <v>0.00597</v>
      </c>
      <c r="S172" s="196">
        <v>0</v>
      </c>
      <c r="T172" s="197">
        <f t="shared" si="3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8" t="s">
        <v>140</v>
      </c>
      <c r="AT172" s="198" t="s">
        <v>136</v>
      </c>
      <c r="AU172" s="198" t="s">
        <v>132</v>
      </c>
      <c r="AY172" s="16" t="s">
        <v>133</v>
      </c>
      <c r="BE172" s="199">
        <f t="shared" si="34"/>
        <v>0</v>
      </c>
      <c r="BF172" s="199">
        <f t="shared" si="35"/>
        <v>0</v>
      </c>
      <c r="BG172" s="199">
        <f t="shared" si="36"/>
        <v>0</v>
      </c>
      <c r="BH172" s="199">
        <f t="shared" si="37"/>
        <v>0</v>
      </c>
      <c r="BI172" s="199">
        <f t="shared" si="38"/>
        <v>0</v>
      </c>
      <c r="BJ172" s="16" t="s">
        <v>132</v>
      </c>
      <c r="BK172" s="199">
        <f t="shared" si="39"/>
        <v>0</v>
      </c>
      <c r="BL172" s="16" t="s">
        <v>140</v>
      </c>
      <c r="BM172" s="198" t="s">
        <v>277</v>
      </c>
    </row>
    <row r="173" spans="1:65" s="2" customFormat="1" ht="24.2" customHeight="1">
      <c r="A173" s="33"/>
      <c r="B173" s="34"/>
      <c r="C173" s="186" t="s">
        <v>278</v>
      </c>
      <c r="D173" s="186" t="s">
        <v>136</v>
      </c>
      <c r="E173" s="187" t="s">
        <v>279</v>
      </c>
      <c r="F173" s="188" t="s">
        <v>280</v>
      </c>
      <c r="G173" s="189" t="s">
        <v>163</v>
      </c>
      <c r="H173" s="190">
        <v>4</v>
      </c>
      <c r="I173" s="191"/>
      <c r="J173" s="192">
        <f t="shared" si="30"/>
        <v>0</v>
      </c>
      <c r="K173" s="193"/>
      <c r="L173" s="38"/>
      <c r="M173" s="194" t="s">
        <v>1</v>
      </c>
      <c r="N173" s="195" t="s">
        <v>39</v>
      </c>
      <c r="O173" s="70"/>
      <c r="P173" s="196">
        <f t="shared" si="31"/>
        <v>0</v>
      </c>
      <c r="Q173" s="196">
        <v>0.00026</v>
      </c>
      <c r="R173" s="196">
        <f t="shared" si="32"/>
        <v>0.00104</v>
      </c>
      <c r="S173" s="196">
        <v>0</v>
      </c>
      <c r="T173" s="197">
        <f t="shared" si="3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140</v>
      </c>
      <c r="AT173" s="198" t="s">
        <v>136</v>
      </c>
      <c r="AU173" s="198" t="s">
        <v>132</v>
      </c>
      <c r="AY173" s="16" t="s">
        <v>133</v>
      </c>
      <c r="BE173" s="199">
        <f t="shared" si="34"/>
        <v>0</v>
      </c>
      <c r="BF173" s="199">
        <f t="shared" si="35"/>
        <v>0</v>
      </c>
      <c r="BG173" s="199">
        <f t="shared" si="36"/>
        <v>0</v>
      </c>
      <c r="BH173" s="199">
        <f t="shared" si="37"/>
        <v>0</v>
      </c>
      <c r="BI173" s="199">
        <f t="shared" si="38"/>
        <v>0</v>
      </c>
      <c r="BJ173" s="16" t="s">
        <v>132</v>
      </c>
      <c r="BK173" s="199">
        <f t="shared" si="39"/>
        <v>0</v>
      </c>
      <c r="BL173" s="16" t="s">
        <v>140</v>
      </c>
      <c r="BM173" s="198" t="s">
        <v>281</v>
      </c>
    </row>
    <row r="174" spans="1:65" s="2" customFormat="1" ht="16.5" customHeight="1">
      <c r="A174" s="33"/>
      <c r="B174" s="34"/>
      <c r="C174" s="186" t="s">
        <v>282</v>
      </c>
      <c r="D174" s="186" t="s">
        <v>136</v>
      </c>
      <c r="E174" s="187" t="s">
        <v>283</v>
      </c>
      <c r="F174" s="188" t="s">
        <v>284</v>
      </c>
      <c r="G174" s="189" t="s">
        <v>163</v>
      </c>
      <c r="H174" s="190">
        <v>1</v>
      </c>
      <c r="I174" s="191"/>
      <c r="J174" s="192">
        <f t="shared" si="30"/>
        <v>0</v>
      </c>
      <c r="K174" s="193"/>
      <c r="L174" s="38"/>
      <c r="M174" s="194" t="s">
        <v>1</v>
      </c>
      <c r="N174" s="195" t="s">
        <v>39</v>
      </c>
      <c r="O174" s="70"/>
      <c r="P174" s="196">
        <f t="shared" si="31"/>
        <v>0</v>
      </c>
      <c r="Q174" s="196">
        <v>0.00029</v>
      </c>
      <c r="R174" s="196">
        <f t="shared" si="32"/>
        <v>0.00029</v>
      </c>
      <c r="S174" s="196">
        <v>0</v>
      </c>
      <c r="T174" s="197">
        <f t="shared" si="3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140</v>
      </c>
      <c r="AT174" s="198" t="s">
        <v>136</v>
      </c>
      <c r="AU174" s="198" t="s">
        <v>132</v>
      </c>
      <c r="AY174" s="16" t="s">
        <v>133</v>
      </c>
      <c r="BE174" s="199">
        <f t="shared" si="34"/>
        <v>0</v>
      </c>
      <c r="BF174" s="199">
        <f t="shared" si="35"/>
        <v>0</v>
      </c>
      <c r="BG174" s="199">
        <f t="shared" si="36"/>
        <v>0</v>
      </c>
      <c r="BH174" s="199">
        <f t="shared" si="37"/>
        <v>0</v>
      </c>
      <c r="BI174" s="199">
        <f t="shared" si="38"/>
        <v>0</v>
      </c>
      <c r="BJ174" s="16" t="s">
        <v>132</v>
      </c>
      <c r="BK174" s="199">
        <f t="shared" si="39"/>
        <v>0</v>
      </c>
      <c r="BL174" s="16" t="s">
        <v>140</v>
      </c>
      <c r="BM174" s="198" t="s">
        <v>285</v>
      </c>
    </row>
    <row r="175" spans="1:65" s="2" customFormat="1" ht="16.5" customHeight="1">
      <c r="A175" s="33"/>
      <c r="B175" s="34"/>
      <c r="C175" s="186" t="s">
        <v>286</v>
      </c>
      <c r="D175" s="186" t="s">
        <v>136</v>
      </c>
      <c r="E175" s="187" t="s">
        <v>287</v>
      </c>
      <c r="F175" s="188" t="s">
        <v>288</v>
      </c>
      <c r="G175" s="189" t="s">
        <v>163</v>
      </c>
      <c r="H175" s="190">
        <v>2</v>
      </c>
      <c r="I175" s="191"/>
      <c r="J175" s="192">
        <f t="shared" si="30"/>
        <v>0</v>
      </c>
      <c r="K175" s="193"/>
      <c r="L175" s="38"/>
      <c r="M175" s="194" t="s">
        <v>1</v>
      </c>
      <c r="N175" s="195" t="s">
        <v>39</v>
      </c>
      <c r="O175" s="70"/>
      <c r="P175" s="196">
        <f t="shared" si="31"/>
        <v>0</v>
      </c>
      <c r="Q175" s="196">
        <v>0.00036</v>
      </c>
      <c r="R175" s="196">
        <f t="shared" si="32"/>
        <v>0.00072</v>
      </c>
      <c r="S175" s="196">
        <v>0</v>
      </c>
      <c r="T175" s="197">
        <f t="shared" si="3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140</v>
      </c>
      <c r="AT175" s="198" t="s">
        <v>136</v>
      </c>
      <c r="AU175" s="198" t="s">
        <v>132</v>
      </c>
      <c r="AY175" s="16" t="s">
        <v>133</v>
      </c>
      <c r="BE175" s="199">
        <f t="shared" si="34"/>
        <v>0</v>
      </c>
      <c r="BF175" s="199">
        <f t="shared" si="35"/>
        <v>0</v>
      </c>
      <c r="BG175" s="199">
        <f t="shared" si="36"/>
        <v>0</v>
      </c>
      <c r="BH175" s="199">
        <f t="shared" si="37"/>
        <v>0</v>
      </c>
      <c r="BI175" s="199">
        <f t="shared" si="38"/>
        <v>0</v>
      </c>
      <c r="BJ175" s="16" t="s">
        <v>132</v>
      </c>
      <c r="BK175" s="199">
        <f t="shared" si="39"/>
        <v>0</v>
      </c>
      <c r="BL175" s="16" t="s">
        <v>140</v>
      </c>
      <c r="BM175" s="198" t="s">
        <v>289</v>
      </c>
    </row>
    <row r="176" spans="1:65" s="2" customFormat="1" ht="16.5" customHeight="1">
      <c r="A176" s="33"/>
      <c r="B176" s="34"/>
      <c r="C176" s="186" t="s">
        <v>290</v>
      </c>
      <c r="D176" s="186" t="s">
        <v>136</v>
      </c>
      <c r="E176" s="187" t="s">
        <v>291</v>
      </c>
      <c r="F176" s="188" t="s">
        <v>292</v>
      </c>
      <c r="G176" s="189" t="s">
        <v>163</v>
      </c>
      <c r="H176" s="190">
        <v>4</v>
      </c>
      <c r="I176" s="191"/>
      <c r="J176" s="192">
        <f t="shared" si="30"/>
        <v>0</v>
      </c>
      <c r="K176" s="193"/>
      <c r="L176" s="38"/>
      <c r="M176" s="194" t="s">
        <v>1</v>
      </c>
      <c r="N176" s="195" t="s">
        <v>39</v>
      </c>
      <c r="O176" s="70"/>
      <c r="P176" s="196">
        <f t="shared" si="31"/>
        <v>0</v>
      </c>
      <c r="Q176" s="196">
        <v>0.00076</v>
      </c>
      <c r="R176" s="196">
        <f t="shared" si="32"/>
        <v>0.00304</v>
      </c>
      <c r="S176" s="196">
        <v>0</v>
      </c>
      <c r="T176" s="197">
        <f t="shared" si="3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98" t="s">
        <v>140</v>
      </c>
      <c r="AT176" s="198" t="s">
        <v>136</v>
      </c>
      <c r="AU176" s="198" t="s">
        <v>132</v>
      </c>
      <c r="AY176" s="16" t="s">
        <v>133</v>
      </c>
      <c r="BE176" s="199">
        <f t="shared" si="34"/>
        <v>0</v>
      </c>
      <c r="BF176" s="199">
        <f t="shared" si="35"/>
        <v>0</v>
      </c>
      <c r="BG176" s="199">
        <f t="shared" si="36"/>
        <v>0</v>
      </c>
      <c r="BH176" s="199">
        <f t="shared" si="37"/>
        <v>0</v>
      </c>
      <c r="BI176" s="199">
        <f t="shared" si="38"/>
        <v>0</v>
      </c>
      <c r="BJ176" s="16" t="s">
        <v>132</v>
      </c>
      <c r="BK176" s="199">
        <f t="shared" si="39"/>
        <v>0</v>
      </c>
      <c r="BL176" s="16" t="s">
        <v>140</v>
      </c>
      <c r="BM176" s="198" t="s">
        <v>293</v>
      </c>
    </row>
    <row r="177" spans="1:65" s="2" customFormat="1" ht="16.5" customHeight="1">
      <c r="A177" s="33"/>
      <c r="B177" s="34"/>
      <c r="C177" s="186" t="s">
        <v>294</v>
      </c>
      <c r="D177" s="186" t="s">
        <v>136</v>
      </c>
      <c r="E177" s="187" t="s">
        <v>295</v>
      </c>
      <c r="F177" s="188" t="s">
        <v>296</v>
      </c>
      <c r="G177" s="189" t="s">
        <v>163</v>
      </c>
      <c r="H177" s="190">
        <v>2</v>
      </c>
      <c r="I177" s="191"/>
      <c r="J177" s="192">
        <f t="shared" si="30"/>
        <v>0</v>
      </c>
      <c r="K177" s="193"/>
      <c r="L177" s="38"/>
      <c r="M177" s="194" t="s">
        <v>1</v>
      </c>
      <c r="N177" s="195" t="s">
        <v>39</v>
      </c>
      <c r="O177" s="70"/>
      <c r="P177" s="196">
        <f t="shared" si="31"/>
        <v>0</v>
      </c>
      <c r="Q177" s="196">
        <v>0.00023</v>
      </c>
      <c r="R177" s="196">
        <f t="shared" si="32"/>
        <v>0.00046</v>
      </c>
      <c r="S177" s="196">
        <v>0</v>
      </c>
      <c r="T177" s="197">
        <f t="shared" si="3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8" t="s">
        <v>140</v>
      </c>
      <c r="AT177" s="198" t="s">
        <v>136</v>
      </c>
      <c r="AU177" s="198" t="s">
        <v>132</v>
      </c>
      <c r="AY177" s="16" t="s">
        <v>133</v>
      </c>
      <c r="BE177" s="199">
        <f t="shared" si="34"/>
        <v>0</v>
      </c>
      <c r="BF177" s="199">
        <f t="shared" si="35"/>
        <v>0</v>
      </c>
      <c r="BG177" s="199">
        <f t="shared" si="36"/>
        <v>0</v>
      </c>
      <c r="BH177" s="199">
        <f t="shared" si="37"/>
        <v>0</v>
      </c>
      <c r="BI177" s="199">
        <f t="shared" si="38"/>
        <v>0</v>
      </c>
      <c r="BJ177" s="16" t="s">
        <v>132</v>
      </c>
      <c r="BK177" s="199">
        <f t="shared" si="39"/>
        <v>0</v>
      </c>
      <c r="BL177" s="16" t="s">
        <v>140</v>
      </c>
      <c r="BM177" s="198" t="s">
        <v>297</v>
      </c>
    </row>
    <row r="178" spans="1:65" s="2" customFormat="1" ht="21.75" customHeight="1">
      <c r="A178" s="33"/>
      <c r="B178" s="34"/>
      <c r="C178" s="186" t="s">
        <v>298</v>
      </c>
      <c r="D178" s="186" t="s">
        <v>136</v>
      </c>
      <c r="E178" s="187" t="s">
        <v>299</v>
      </c>
      <c r="F178" s="188" t="s">
        <v>300</v>
      </c>
      <c r="G178" s="189" t="s">
        <v>163</v>
      </c>
      <c r="H178" s="190">
        <v>1</v>
      </c>
      <c r="I178" s="191"/>
      <c r="J178" s="192">
        <f t="shared" si="30"/>
        <v>0</v>
      </c>
      <c r="K178" s="193"/>
      <c r="L178" s="38"/>
      <c r="M178" s="194" t="s">
        <v>1</v>
      </c>
      <c r="N178" s="195" t="s">
        <v>39</v>
      </c>
      <c r="O178" s="70"/>
      <c r="P178" s="196">
        <f t="shared" si="31"/>
        <v>0</v>
      </c>
      <c r="Q178" s="196">
        <v>0.00035</v>
      </c>
      <c r="R178" s="196">
        <f t="shared" si="32"/>
        <v>0.00035</v>
      </c>
      <c r="S178" s="196">
        <v>0</v>
      </c>
      <c r="T178" s="197">
        <f t="shared" si="3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140</v>
      </c>
      <c r="AT178" s="198" t="s">
        <v>136</v>
      </c>
      <c r="AU178" s="198" t="s">
        <v>132</v>
      </c>
      <c r="AY178" s="16" t="s">
        <v>133</v>
      </c>
      <c r="BE178" s="199">
        <f t="shared" si="34"/>
        <v>0</v>
      </c>
      <c r="BF178" s="199">
        <f t="shared" si="35"/>
        <v>0</v>
      </c>
      <c r="BG178" s="199">
        <f t="shared" si="36"/>
        <v>0</v>
      </c>
      <c r="BH178" s="199">
        <f t="shared" si="37"/>
        <v>0</v>
      </c>
      <c r="BI178" s="199">
        <f t="shared" si="38"/>
        <v>0</v>
      </c>
      <c r="BJ178" s="16" t="s">
        <v>132</v>
      </c>
      <c r="BK178" s="199">
        <f t="shared" si="39"/>
        <v>0</v>
      </c>
      <c r="BL178" s="16" t="s">
        <v>140</v>
      </c>
      <c r="BM178" s="198" t="s">
        <v>301</v>
      </c>
    </row>
    <row r="179" spans="1:65" s="2" customFormat="1" ht="24.2" customHeight="1">
      <c r="A179" s="33"/>
      <c r="B179" s="34"/>
      <c r="C179" s="186" t="s">
        <v>302</v>
      </c>
      <c r="D179" s="186" t="s">
        <v>136</v>
      </c>
      <c r="E179" s="187" t="s">
        <v>303</v>
      </c>
      <c r="F179" s="188" t="s">
        <v>304</v>
      </c>
      <c r="G179" s="189" t="s">
        <v>163</v>
      </c>
      <c r="H179" s="190">
        <v>1</v>
      </c>
      <c r="I179" s="191"/>
      <c r="J179" s="192">
        <f t="shared" si="30"/>
        <v>0</v>
      </c>
      <c r="K179" s="193"/>
      <c r="L179" s="38"/>
      <c r="M179" s="194" t="s">
        <v>1</v>
      </c>
      <c r="N179" s="195" t="s">
        <v>39</v>
      </c>
      <c r="O179" s="70"/>
      <c r="P179" s="196">
        <f t="shared" si="31"/>
        <v>0</v>
      </c>
      <c r="Q179" s="196">
        <v>0</v>
      </c>
      <c r="R179" s="196">
        <f t="shared" si="32"/>
        <v>0</v>
      </c>
      <c r="S179" s="196">
        <v>0</v>
      </c>
      <c r="T179" s="197">
        <f t="shared" si="3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8" t="s">
        <v>140</v>
      </c>
      <c r="AT179" s="198" t="s">
        <v>136</v>
      </c>
      <c r="AU179" s="198" t="s">
        <v>132</v>
      </c>
      <c r="AY179" s="16" t="s">
        <v>133</v>
      </c>
      <c r="BE179" s="199">
        <f t="shared" si="34"/>
        <v>0</v>
      </c>
      <c r="BF179" s="199">
        <f t="shared" si="35"/>
        <v>0</v>
      </c>
      <c r="BG179" s="199">
        <f t="shared" si="36"/>
        <v>0</v>
      </c>
      <c r="BH179" s="199">
        <f t="shared" si="37"/>
        <v>0</v>
      </c>
      <c r="BI179" s="199">
        <f t="shared" si="38"/>
        <v>0</v>
      </c>
      <c r="BJ179" s="16" t="s">
        <v>132</v>
      </c>
      <c r="BK179" s="199">
        <f t="shared" si="39"/>
        <v>0</v>
      </c>
      <c r="BL179" s="16" t="s">
        <v>140</v>
      </c>
      <c r="BM179" s="198" t="s">
        <v>305</v>
      </c>
    </row>
    <row r="180" spans="1:65" s="2" customFormat="1" ht="24.2" customHeight="1">
      <c r="A180" s="33"/>
      <c r="B180" s="34"/>
      <c r="C180" s="186" t="s">
        <v>306</v>
      </c>
      <c r="D180" s="186" t="s">
        <v>136</v>
      </c>
      <c r="E180" s="187" t="s">
        <v>307</v>
      </c>
      <c r="F180" s="188" t="s">
        <v>308</v>
      </c>
      <c r="G180" s="189" t="s">
        <v>144</v>
      </c>
      <c r="H180" s="190">
        <v>0.013</v>
      </c>
      <c r="I180" s="191"/>
      <c r="J180" s="192">
        <f t="shared" si="30"/>
        <v>0</v>
      </c>
      <c r="K180" s="193"/>
      <c r="L180" s="38"/>
      <c r="M180" s="194" t="s">
        <v>1</v>
      </c>
      <c r="N180" s="195" t="s">
        <v>39</v>
      </c>
      <c r="O180" s="70"/>
      <c r="P180" s="196">
        <f t="shared" si="31"/>
        <v>0</v>
      </c>
      <c r="Q180" s="196">
        <v>0</v>
      </c>
      <c r="R180" s="196">
        <f t="shared" si="32"/>
        <v>0</v>
      </c>
      <c r="S180" s="196">
        <v>0</v>
      </c>
      <c r="T180" s="197">
        <f t="shared" si="3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140</v>
      </c>
      <c r="AT180" s="198" t="s">
        <v>136</v>
      </c>
      <c r="AU180" s="198" t="s">
        <v>132</v>
      </c>
      <c r="AY180" s="16" t="s">
        <v>133</v>
      </c>
      <c r="BE180" s="199">
        <f t="shared" si="34"/>
        <v>0</v>
      </c>
      <c r="BF180" s="199">
        <f t="shared" si="35"/>
        <v>0</v>
      </c>
      <c r="BG180" s="199">
        <f t="shared" si="36"/>
        <v>0</v>
      </c>
      <c r="BH180" s="199">
        <f t="shared" si="37"/>
        <v>0</v>
      </c>
      <c r="BI180" s="199">
        <f t="shared" si="38"/>
        <v>0</v>
      </c>
      <c r="BJ180" s="16" t="s">
        <v>132</v>
      </c>
      <c r="BK180" s="199">
        <f t="shared" si="39"/>
        <v>0</v>
      </c>
      <c r="BL180" s="16" t="s">
        <v>140</v>
      </c>
      <c r="BM180" s="198" t="s">
        <v>309</v>
      </c>
    </row>
    <row r="181" spans="1:65" s="2" customFormat="1" ht="24.2" customHeight="1">
      <c r="A181" s="33"/>
      <c r="B181" s="34"/>
      <c r="C181" s="186" t="s">
        <v>310</v>
      </c>
      <c r="D181" s="186" t="s">
        <v>136</v>
      </c>
      <c r="E181" s="187" t="s">
        <v>311</v>
      </c>
      <c r="F181" s="188" t="s">
        <v>312</v>
      </c>
      <c r="G181" s="189" t="s">
        <v>144</v>
      </c>
      <c r="H181" s="190">
        <v>0.013</v>
      </c>
      <c r="I181" s="191"/>
      <c r="J181" s="192">
        <f t="shared" si="30"/>
        <v>0</v>
      </c>
      <c r="K181" s="193"/>
      <c r="L181" s="38"/>
      <c r="M181" s="194" t="s">
        <v>1</v>
      </c>
      <c r="N181" s="195" t="s">
        <v>39</v>
      </c>
      <c r="O181" s="70"/>
      <c r="P181" s="196">
        <f t="shared" si="31"/>
        <v>0</v>
      </c>
      <c r="Q181" s="196">
        <v>0</v>
      </c>
      <c r="R181" s="196">
        <f t="shared" si="32"/>
        <v>0</v>
      </c>
      <c r="S181" s="196">
        <v>0</v>
      </c>
      <c r="T181" s="197">
        <f t="shared" si="3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8" t="s">
        <v>140</v>
      </c>
      <c r="AT181" s="198" t="s">
        <v>136</v>
      </c>
      <c r="AU181" s="198" t="s">
        <v>132</v>
      </c>
      <c r="AY181" s="16" t="s">
        <v>133</v>
      </c>
      <c r="BE181" s="199">
        <f t="shared" si="34"/>
        <v>0</v>
      </c>
      <c r="BF181" s="199">
        <f t="shared" si="35"/>
        <v>0</v>
      </c>
      <c r="BG181" s="199">
        <f t="shared" si="36"/>
        <v>0</v>
      </c>
      <c r="BH181" s="199">
        <f t="shared" si="37"/>
        <v>0</v>
      </c>
      <c r="BI181" s="199">
        <f t="shared" si="38"/>
        <v>0</v>
      </c>
      <c r="BJ181" s="16" t="s">
        <v>132</v>
      </c>
      <c r="BK181" s="199">
        <f t="shared" si="39"/>
        <v>0</v>
      </c>
      <c r="BL181" s="16" t="s">
        <v>140</v>
      </c>
      <c r="BM181" s="198" t="s">
        <v>313</v>
      </c>
    </row>
    <row r="182" spans="2:63" s="12" customFormat="1" ht="22.9" customHeight="1">
      <c r="B182" s="170"/>
      <c r="C182" s="171"/>
      <c r="D182" s="172" t="s">
        <v>72</v>
      </c>
      <c r="E182" s="184" t="s">
        <v>314</v>
      </c>
      <c r="F182" s="184" t="s">
        <v>315</v>
      </c>
      <c r="G182" s="171"/>
      <c r="H182" s="171"/>
      <c r="I182" s="174"/>
      <c r="J182" s="185">
        <f>BK182</f>
        <v>0</v>
      </c>
      <c r="K182" s="171"/>
      <c r="L182" s="176"/>
      <c r="M182" s="177"/>
      <c r="N182" s="178"/>
      <c r="O182" s="178"/>
      <c r="P182" s="179">
        <f>SUM(P183:P191)</f>
        <v>0</v>
      </c>
      <c r="Q182" s="178"/>
      <c r="R182" s="179">
        <f>SUM(R183:R191)</f>
        <v>0.13752</v>
      </c>
      <c r="S182" s="178"/>
      <c r="T182" s="180">
        <f>SUM(T183:T191)</f>
        <v>0</v>
      </c>
      <c r="AR182" s="181" t="s">
        <v>132</v>
      </c>
      <c r="AT182" s="182" t="s">
        <v>72</v>
      </c>
      <c r="AU182" s="182" t="s">
        <v>81</v>
      </c>
      <c r="AY182" s="181" t="s">
        <v>133</v>
      </c>
      <c r="BK182" s="183">
        <f>SUM(BK183:BK191)</f>
        <v>0</v>
      </c>
    </row>
    <row r="183" spans="1:65" s="2" customFormat="1" ht="24.2" customHeight="1">
      <c r="A183" s="33"/>
      <c r="B183" s="34"/>
      <c r="C183" s="186" t="s">
        <v>316</v>
      </c>
      <c r="D183" s="186" t="s">
        <v>136</v>
      </c>
      <c r="E183" s="187" t="s">
        <v>317</v>
      </c>
      <c r="F183" s="188" t="s">
        <v>318</v>
      </c>
      <c r="G183" s="189" t="s">
        <v>163</v>
      </c>
      <c r="H183" s="190">
        <v>4</v>
      </c>
      <c r="I183" s="191"/>
      <c r="J183" s="192">
        <f aca="true" t="shared" si="40" ref="J183:J191">ROUND(I183*H183,2)</f>
        <v>0</v>
      </c>
      <c r="K183" s="193"/>
      <c r="L183" s="38"/>
      <c r="M183" s="194" t="s">
        <v>1</v>
      </c>
      <c r="N183" s="195" t="s">
        <v>39</v>
      </c>
      <c r="O183" s="70"/>
      <c r="P183" s="196">
        <f aca="true" t="shared" si="41" ref="P183:P191">O183*H183</f>
        <v>0</v>
      </c>
      <c r="Q183" s="196">
        <v>0</v>
      </c>
      <c r="R183" s="196">
        <f aca="true" t="shared" si="42" ref="R183:R191">Q183*H183</f>
        <v>0</v>
      </c>
      <c r="S183" s="196">
        <v>0</v>
      </c>
      <c r="T183" s="197">
        <f aca="true" t="shared" si="43" ref="T183:T191"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98" t="s">
        <v>140</v>
      </c>
      <c r="AT183" s="198" t="s">
        <v>136</v>
      </c>
      <c r="AU183" s="198" t="s">
        <v>132</v>
      </c>
      <c r="AY183" s="16" t="s">
        <v>133</v>
      </c>
      <c r="BE183" s="199">
        <f aca="true" t="shared" si="44" ref="BE183:BE191">IF(N183="základní",J183,0)</f>
        <v>0</v>
      </c>
      <c r="BF183" s="199">
        <f aca="true" t="shared" si="45" ref="BF183:BF191">IF(N183="snížená",J183,0)</f>
        <v>0</v>
      </c>
      <c r="BG183" s="199">
        <f aca="true" t="shared" si="46" ref="BG183:BG191">IF(N183="zákl. přenesená",J183,0)</f>
        <v>0</v>
      </c>
      <c r="BH183" s="199">
        <f aca="true" t="shared" si="47" ref="BH183:BH191">IF(N183="sníž. přenesená",J183,0)</f>
        <v>0</v>
      </c>
      <c r="BI183" s="199">
        <f aca="true" t="shared" si="48" ref="BI183:BI191">IF(N183="nulová",J183,0)</f>
        <v>0</v>
      </c>
      <c r="BJ183" s="16" t="s">
        <v>132</v>
      </c>
      <c r="BK183" s="199">
        <f aca="true" t="shared" si="49" ref="BK183:BK191">ROUND(I183*H183,2)</f>
        <v>0</v>
      </c>
      <c r="BL183" s="16" t="s">
        <v>140</v>
      </c>
      <c r="BM183" s="198" t="s">
        <v>319</v>
      </c>
    </row>
    <row r="184" spans="1:65" s="2" customFormat="1" ht="24.2" customHeight="1">
      <c r="A184" s="33"/>
      <c r="B184" s="34"/>
      <c r="C184" s="200" t="s">
        <v>320</v>
      </c>
      <c r="D184" s="200" t="s">
        <v>214</v>
      </c>
      <c r="E184" s="201" t="s">
        <v>321</v>
      </c>
      <c r="F184" s="202" t="s">
        <v>322</v>
      </c>
      <c r="G184" s="203" t="s">
        <v>163</v>
      </c>
      <c r="H184" s="204">
        <v>1</v>
      </c>
      <c r="I184" s="205"/>
      <c r="J184" s="206">
        <f t="shared" si="40"/>
        <v>0</v>
      </c>
      <c r="K184" s="207"/>
      <c r="L184" s="208"/>
      <c r="M184" s="209" t="s">
        <v>1</v>
      </c>
      <c r="N184" s="210" t="s">
        <v>39</v>
      </c>
      <c r="O184" s="70"/>
      <c r="P184" s="196">
        <f t="shared" si="41"/>
        <v>0</v>
      </c>
      <c r="Q184" s="196">
        <v>0.0182</v>
      </c>
      <c r="R184" s="196">
        <f t="shared" si="42"/>
        <v>0.0182</v>
      </c>
      <c r="S184" s="196">
        <v>0</v>
      </c>
      <c r="T184" s="197">
        <f t="shared" si="4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169</v>
      </c>
      <c r="AT184" s="198" t="s">
        <v>214</v>
      </c>
      <c r="AU184" s="198" t="s">
        <v>132</v>
      </c>
      <c r="AY184" s="16" t="s">
        <v>133</v>
      </c>
      <c r="BE184" s="199">
        <f t="shared" si="44"/>
        <v>0</v>
      </c>
      <c r="BF184" s="199">
        <f t="shared" si="45"/>
        <v>0</v>
      </c>
      <c r="BG184" s="199">
        <f t="shared" si="46"/>
        <v>0</v>
      </c>
      <c r="BH184" s="199">
        <f t="shared" si="47"/>
        <v>0</v>
      </c>
      <c r="BI184" s="199">
        <f t="shared" si="48"/>
        <v>0</v>
      </c>
      <c r="BJ184" s="16" t="s">
        <v>132</v>
      </c>
      <c r="BK184" s="199">
        <f t="shared" si="49"/>
        <v>0</v>
      </c>
      <c r="BL184" s="16" t="s">
        <v>152</v>
      </c>
      <c r="BM184" s="198" t="s">
        <v>323</v>
      </c>
    </row>
    <row r="185" spans="1:65" s="2" customFormat="1" ht="24.2" customHeight="1">
      <c r="A185" s="33"/>
      <c r="B185" s="34"/>
      <c r="C185" s="200" t="s">
        <v>324</v>
      </c>
      <c r="D185" s="200" t="s">
        <v>214</v>
      </c>
      <c r="E185" s="201" t="s">
        <v>325</v>
      </c>
      <c r="F185" s="202" t="s">
        <v>326</v>
      </c>
      <c r="G185" s="203" t="s">
        <v>163</v>
      </c>
      <c r="H185" s="204">
        <v>1</v>
      </c>
      <c r="I185" s="205"/>
      <c r="J185" s="206">
        <f t="shared" si="40"/>
        <v>0</v>
      </c>
      <c r="K185" s="207"/>
      <c r="L185" s="208"/>
      <c r="M185" s="209" t="s">
        <v>1</v>
      </c>
      <c r="N185" s="210" t="s">
        <v>39</v>
      </c>
      <c r="O185" s="70"/>
      <c r="P185" s="196">
        <f t="shared" si="41"/>
        <v>0</v>
      </c>
      <c r="Q185" s="196">
        <v>0.0326</v>
      </c>
      <c r="R185" s="196">
        <f t="shared" si="42"/>
        <v>0.0326</v>
      </c>
      <c r="S185" s="196">
        <v>0</v>
      </c>
      <c r="T185" s="197">
        <f t="shared" si="4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98" t="s">
        <v>217</v>
      </c>
      <c r="AT185" s="198" t="s">
        <v>214</v>
      </c>
      <c r="AU185" s="198" t="s">
        <v>132</v>
      </c>
      <c r="AY185" s="16" t="s">
        <v>133</v>
      </c>
      <c r="BE185" s="199">
        <f t="shared" si="44"/>
        <v>0</v>
      </c>
      <c r="BF185" s="199">
        <f t="shared" si="45"/>
        <v>0</v>
      </c>
      <c r="BG185" s="199">
        <f t="shared" si="46"/>
        <v>0</v>
      </c>
      <c r="BH185" s="199">
        <f t="shared" si="47"/>
        <v>0</v>
      </c>
      <c r="BI185" s="199">
        <f t="shared" si="48"/>
        <v>0</v>
      </c>
      <c r="BJ185" s="16" t="s">
        <v>132</v>
      </c>
      <c r="BK185" s="199">
        <f t="shared" si="49"/>
        <v>0</v>
      </c>
      <c r="BL185" s="16" t="s">
        <v>140</v>
      </c>
      <c r="BM185" s="198" t="s">
        <v>327</v>
      </c>
    </row>
    <row r="186" spans="1:65" s="2" customFormat="1" ht="24.2" customHeight="1">
      <c r="A186" s="33"/>
      <c r="B186" s="34"/>
      <c r="C186" s="200" t="s">
        <v>328</v>
      </c>
      <c r="D186" s="200" t="s">
        <v>214</v>
      </c>
      <c r="E186" s="201" t="s">
        <v>329</v>
      </c>
      <c r="F186" s="202" t="s">
        <v>330</v>
      </c>
      <c r="G186" s="203" t="s">
        <v>163</v>
      </c>
      <c r="H186" s="204">
        <v>1</v>
      </c>
      <c r="I186" s="205"/>
      <c r="J186" s="206">
        <f t="shared" si="40"/>
        <v>0</v>
      </c>
      <c r="K186" s="207"/>
      <c r="L186" s="208"/>
      <c r="M186" s="209" t="s">
        <v>1</v>
      </c>
      <c r="N186" s="210" t="s">
        <v>39</v>
      </c>
      <c r="O186" s="70"/>
      <c r="P186" s="196">
        <f t="shared" si="41"/>
        <v>0</v>
      </c>
      <c r="Q186" s="196">
        <v>0.035</v>
      </c>
      <c r="R186" s="196">
        <f t="shared" si="42"/>
        <v>0.035</v>
      </c>
      <c r="S186" s="196">
        <v>0</v>
      </c>
      <c r="T186" s="197">
        <f t="shared" si="4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217</v>
      </c>
      <c r="AT186" s="198" t="s">
        <v>214</v>
      </c>
      <c r="AU186" s="198" t="s">
        <v>132</v>
      </c>
      <c r="AY186" s="16" t="s">
        <v>133</v>
      </c>
      <c r="BE186" s="199">
        <f t="shared" si="44"/>
        <v>0</v>
      </c>
      <c r="BF186" s="199">
        <f t="shared" si="45"/>
        <v>0</v>
      </c>
      <c r="BG186" s="199">
        <f t="shared" si="46"/>
        <v>0</v>
      </c>
      <c r="BH186" s="199">
        <f t="shared" si="47"/>
        <v>0</v>
      </c>
      <c r="BI186" s="199">
        <f t="shared" si="48"/>
        <v>0</v>
      </c>
      <c r="BJ186" s="16" t="s">
        <v>132</v>
      </c>
      <c r="BK186" s="199">
        <f t="shared" si="49"/>
        <v>0</v>
      </c>
      <c r="BL186" s="16" t="s">
        <v>140</v>
      </c>
      <c r="BM186" s="198" t="s">
        <v>331</v>
      </c>
    </row>
    <row r="187" spans="1:65" s="2" customFormat="1" ht="24.2" customHeight="1">
      <c r="A187" s="33"/>
      <c r="B187" s="34"/>
      <c r="C187" s="200" t="s">
        <v>332</v>
      </c>
      <c r="D187" s="200" t="s">
        <v>214</v>
      </c>
      <c r="E187" s="201" t="s">
        <v>333</v>
      </c>
      <c r="F187" s="202" t="s">
        <v>334</v>
      </c>
      <c r="G187" s="203" t="s">
        <v>163</v>
      </c>
      <c r="H187" s="204">
        <v>1</v>
      </c>
      <c r="I187" s="205"/>
      <c r="J187" s="206">
        <f t="shared" si="40"/>
        <v>0</v>
      </c>
      <c r="K187" s="207"/>
      <c r="L187" s="208"/>
      <c r="M187" s="209" t="s">
        <v>1</v>
      </c>
      <c r="N187" s="210" t="s">
        <v>39</v>
      </c>
      <c r="O187" s="70"/>
      <c r="P187" s="196">
        <f t="shared" si="41"/>
        <v>0</v>
      </c>
      <c r="Q187" s="196">
        <v>0.03912</v>
      </c>
      <c r="R187" s="196">
        <f t="shared" si="42"/>
        <v>0.03912</v>
      </c>
      <c r="S187" s="196">
        <v>0</v>
      </c>
      <c r="T187" s="197">
        <f t="shared" si="4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8" t="s">
        <v>217</v>
      </c>
      <c r="AT187" s="198" t="s">
        <v>214</v>
      </c>
      <c r="AU187" s="198" t="s">
        <v>132</v>
      </c>
      <c r="AY187" s="16" t="s">
        <v>133</v>
      </c>
      <c r="BE187" s="199">
        <f t="shared" si="44"/>
        <v>0</v>
      </c>
      <c r="BF187" s="199">
        <f t="shared" si="45"/>
        <v>0</v>
      </c>
      <c r="BG187" s="199">
        <f t="shared" si="46"/>
        <v>0</v>
      </c>
      <c r="BH187" s="199">
        <f t="shared" si="47"/>
        <v>0</v>
      </c>
      <c r="BI187" s="199">
        <f t="shared" si="48"/>
        <v>0</v>
      </c>
      <c r="BJ187" s="16" t="s">
        <v>132</v>
      </c>
      <c r="BK187" s="199">
        <f t="shared" si="49"/>
        <v>0</v>
      </c>
      <c r="BL187" s="16" t="s">
        <v>140</v>
      </c>
      <c r="BM187" s="198" t="s">
        <v>335</v>
      </c>
    </row>
    <row r="188" spans="1:65" s="2" customFormat="1" ht="24.2" customHeight="1">
      <c r="A188" s="33"/>
      <c r="B188" s="34"/>
      <c r="C188" s="186" t="s">
        <v>336</v>
      </c>
      <c r="D188" s="186" t="s">
        <v>136</v>
      </c>
      <c r="E188" s="187" t="s">
        <v>337</v>
      </c>
      <c r="F188" s="188" t="s">
        <v>338</v>
      </c>
      <c r="G188" s="189" t="s">
        <v>163</v>
      </c>
      <c r="H188" s="190">
        <v>1</v>
      </c>
      <c r="I188" s="191"/>
      <c r="J188" s="192">
        <f t="shared" si="40"/>
        <v>0</v>
      </c>
      <c r="K188" s="193"/>
      <c r="L188" s="38"/>
      <c r="M188" s="194" t="s">
        <v>1</v>
      </c>
      <c r="N188" s="195" t="s">
        <v>39</v>
      </c>
      <c r="O188" s="70"/>
      <c r="P188" s="196">
        <f t="shared" si="41"/>
        <v>0</v>
      </c>
      <c r="Q188" s="196">
        <v>0.0125</v>
      </c>
      <c r="R188" s="196">
        <f t="shared" si="42"/>
        <v>0.0125</v>
      </c>
      <c r="S188" s="196">
        <v>0</v>
      </c>
      <c r="T188" s="197">
        <f t="shared" si="4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8" t="s">
        <v>140</v>
      </c>
      <c r="AT188" s="198" t="s">
        <v>136</v>
      </c>
      <c r="AU188" s="198" t="s">
        <v>132</v>
      </c>
      <c r="AY188" s="16" t="s">
        <v>133</v>
      </c>
      <c r="BE188" s="199">
        <f t="shared" si="44"/>
        <v>0</v>
      </c>
      <c r="BF188" s="199">
        <f t="shared" si="45"/>
        <v>0</v>
      </c>
      <c r="BG188" s="199">
        <f t="shared" si="46"/>
        <v>0</v>
      </c>
      <c r="BH188" s="199">
        <f t="shared" si="47"/>
        <v>0</v>
      </c>
      <c r="BI188" s="199">
        <f t="shared" si="48"/>
        <v>0</v>
      </c>
      <c r="BJ188" s="16" t="s">
        <v>132</v>
      </c>
      <c r="BK188" s="199">
        <f t="shared" si="49"/>
        <v>0</v>
      </c>
      <c r="BL188" s="16" t="s">
        <v>140</v>
      </c>
      <c r="BM188" s="198" t="s">
        <v>339</v>
      </c>
    </row>
    <row r="189" spans="1:65" s="2" customFormat="1" ht="16.5" customHeight="1">
      <c r="A189" s="33"/>
      <c r="B189" s="34"/>
      <c r="C189" s="186" t="s">
        <v>340</v>
      </c>
      <c r="D189" s="186" t="s">
        <v>136</v>
      </c>
      <c r="E189" s="187" t="s">
        <v>341</v>
      </c>
      <c r="F189" s="188" t="s">
        <v>342</v>
      </c>
      <c r="G189" s="189" t="s">
        <v>163</v>
      </c>
      <c r="H189" s="190">
        <v>1</v>
      </c>
      <c r="I189" s="191"/>
      <c r="J189" s="192">
        <f t="shared" si="40"/>
        <v>0</v>
      </c>
      <c r="K189" s="193"/>
      <c r="L189" s="38"/>
      <c r="M189" s="194" t="s">
        <v>1</v>
      </c>
      <c r="N189" s="195" t="s">
        <v>39</v>
      </c>
      <c r="O189" s="70"/>
      <c r="P189" s="196">
        <f t="shared" si="41"/>
        <v>0</v>
      </c>
      <c r="Q189" s="196">
        <v>0.0001</v>
      </c>
      <c r="R189" s="196">
        <f t="shared" si="42"/>
        <v>0.0001</v>
      </c>
      <c r="S189" s="196">
        <v>0</v>
      </c>
      <c r="T189" s="197">
        <f t="shared" si="4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98" t="s">
        <v>140</v>
      </c>
      <c r="AT189" s="198" t="s">
        <v>136</v>
      </c>
      <c r="AU189" s="198" t="s">
        <v>132</v>
      </c>
      <c r="AY189" s="16" t="s">
        <v>133</v>
      </c>
      <c r="BE189" s="199">
        <f t="shared" si="44"/>
        <v>0</v>
      </c>
      <c r="BF189" s="199">
        <f t="shared" si="45"/>
        <v>0</v>
      </c>
      <c r="BG189" s="199">
        <f t="shared" si="46"/>
        <v>0</v>
      </c>
      <c r="BH189" s="199">
        <f t="shared" si="47"/>
        <v>0</v>
      </c>
      <c r="BI189" s="199">
        <f t="shared" si="48"/>
        <v>0</v>
      </c>
      <c r="BJ189" s="16" t="s">
        <v>132</v>
      </c>
      <c r="BK189" s="199">
        <f t="shared" si="49"/>
        <v>0</v>
      </c>
      <c r="BL189" s="16" t="s">
        <v>140</v>
      </c>
      <c r="BM189" s="198" t="s">
        <v>343</v>
      </c>
    </row>
    <row r="190" spans="1:65" s="2" customFormat="1" ht="24.2" customHeight="1">
      <c r="A190" s="33"/>
      <c r="B190" s="34"/>
      <c r="C190" s="186" t="s">
        <v>344</v>
      </c>
      <c r="D190" s="186" t="s">
        <v>136</v>
      </c>
      <c r="E190" s="187" t="s">
        <v>345</v>
      </c>
      <c r="F190" s="188" t="s">
        <v>346</v>
      </c>
      <c r="G190" s="189" t="s">
        <v>144</v>
      </c>
      <c r="H190" s="190">
        <v>0.119</v>
      </c>
      <c r="I190" s="191"/>
      <c r="J190" s="192">
        <f t="shared" si="40"/>
        <v>0</v>
      </c>
      <c r="K190" s="193"/>
      <c r="L190" s="38"/>
      <c r="M190" s="194" t="s">
        <v>1</v>
      </c>
      <c r="N190" s="195" t="s">
        <v>39</v>
      </c>
      <c r="O190" s="70"/>
      <c r="P190" s="196">
        <f t="shared" si="41"/>
        <v>0</v>
      </c>
      <c r="Q190" s="196">
        <v>0</v>
      </c>
      <c r="R190" s="196">
        <f t="shared" si="42"/>
        <v>0</v>
      </c>
      <c r="S190" s="196">
        <v>0</v>
      </c>
      <c r="T190" s="197">
        <f t="shared" si="4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8" t="s">
        <v>140</v>
      </c>
      <c r="AT190" s="198" t="s">
        <v>136</v>
      </c>
      <c r="AU190" s="198" t="s">
        <v>132</v>
      </c>
      <c r="AY190" s="16" t="s">
        <v>133</v>
      </c>
      <c r="BE190" s="199">
        <f t="shared" si="44"/>
        <v>0</v>
      </c>
      <c r="BF190" s="199">
        <f t="shared" si="45"/>
        <v>0</v>
      </c>
      <c r="BG190" s="199">
        <f t="shared" si="46"/>
        <v>0</v>
      </c>
      <c r="BH190" s="199">
        <f t="shared" si="47"/>
        <v>0</v>
      </c>
      <c r="BI190" s="199">
        <f t="shared" si="48"/>
        <v>0</v>
      </c>
      <c r="BJ190" s="16" t="s">
        <v>132</v>
      </c>
      <c r="BK190" s="199">
        <f t="shared" si="49"/>
        <v>0</v>
      </c>
      <c r="BL190" s="16" t="s">
        <v>140</v>
      </c>
      <c r="BM190" s="198" t="s">
        <v>347</v>
      </c>
    </row>
    <row r="191" spans="1:65" s="2" customFormat="1" ht="24.2" customHeight="1">
      <c r="A191" s="33"/>
      <c r="B191" s="34"/>
      <c r="C191" s="186" t="s">
        <v>348</v>
      </c>
      <c r="D191" s="186" t="s">
        <v>136</v>
      </c>
      <c r="E191" s="187" t="s">
        <v>349</v>
      </c>
      <c r="F191" s="188" t="s">
        <v>350</v>
      </c>
      <c r="G191" s="189" t="s">
        <v>144</v>
      </c>
      <c r="H191" s="190">
        <v>0.119</v>
      </c>
      <c r="I191" s="191"/>
      <c r="J191" s="192">
        <f t="shared" si="40"/>
        <v>0</v>
      </c>
      <c r="K191" s="193"/>
      <c r="L191" s="38"/>
      <c r="M191" s="194" t="s">
        <v>1</v>
      </c>
      <c r="N191" s="195" t="s">
        <v>39</v>
      </c>
      <c r="O191" s="70"/>
      <c r="P191" s="196">
        <f t="shared" si="41"/>
        <v>0</v>
      </c>
      <c r="Q191" s="196">
        <v>0</v>
      </c>
      <c r="R191" s="196">
        <f t="shared" si="42"/>
        <v>0</v>
      </c>
      <c r="S191" s="196">
        <v>0</v>
      </c>
      <c r="T191" s="197">
        <f t="shared" si="4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8" t="s">
        <v>140</v>
      </c>
      <c r="AT191" s="198" t="s">
        <v>136</v>
      </c>
      <c r="AU191" s="198" t="s">
        <v>132</v>
      </c>
      <c r="AY191" s="16" t="s">
        <v>133</v>
      </c>
      <c r="BE191" s="199">
        <f t="shared" si="44"/>
        <v>0</v>
      </c>
      <c r="BF191" s="199">
        <f t="shared" si="45"/>
        <v>0</v>
      </c>
      <c r="BG191" s="199">
        <f t="shared" si="46"/>
        <v>0</v>
      </c>
      <c r="BH191" s="199">
        <f t="shared" si="47"/>
        <v>0</v>
      </c>
      <c r="BI191" s="199">
        <f t="shared" si="48"/>
        <v>0</v>
      </c>
      <c r="BJ191" s="16" t="s">
        <v>132</v>
      </c>
      <c r="BK191" s="199">
        <f t="shared" si="49"/>
        <v>0</v>
      </c>
      <c r="BL191" s="16" t="s">
        <v>140</v>
      </c>
      <c r="BM191" s="198" t="s">
        <v>351</v>
      </c>
    </row>
    <row r="192" spans="2:63" s="12" customFormat="1" ht="25.9" customHeight="1">
      <c r="B192" s="170"/>
      <c r="C192" s="171"/>
      <c r="D192" s="172" t="s">
        <v>72</v>
      </c>
      <c r="E192" s="173" t="s">
        <v>352</v>
      </c>
      <c r="F192" s="173" t="s">
        <v>353</v>
      </c>
      <c r="G192" s="171"/>
      <c r="H192" s="171"/>
      <c r="I192" s="174"/>
      <c r="J192" s="175">
        <f>BK192</f>
        <v>0</v>
      </c>
      <c r="K192" s="171"/>
      <c r="L192" s="176"/>
      <c r="M192" s="177"/>
      <c r="N192" s="178"/>
      <c r="O192" s="178"/>
      <c r="P192" s="179">
        <f>SUM(P193:P195)</f>
        <v>0</v>
      </c>
      <c r="Q192" s="178"/>
      <c r="R192" s="179">
        <f>SUM(R193:R195)</f>
        <v>0</v>
      </c>
      <c r="S192" s="178"/>
      <c r="T192" s="180">
        <f>SUM(T193:T195)</f>
        <v>0</v>
      </c>
      <c r="AR192" s="181" t="s">
        <v>152</v>
      </c>
      <c r="AT192" s="182" t="s">
        <v>72</v>
      </c>
      <c r="AU192" s="182" t="s">
        <v>73</v>
      </c>
      <c r="AY192" s="181" t="s">
        <v>133</v>
      </c>
      <c r="BK192" s="183">
        <f>SUM(BK193:BK195)</f>
        <v>0</v>
      </c>
    </row>
    <row r="193" spans="1:65" s="2" customFormat="1" ht="16.5" customHeight="1">
      <c r="A193" s="33"/>
      <c r="B193" s="34"/>
      <c r="C193" s="186" t="s">
        <v>354</v>
      </c>
      <c r="D193" s="186" t="s">
        <v>136</v>
      </c>
      <c r="E193" s="187" t="s">
        <v>355</v>
      </c>
      <c r="F193" s="188" t="s">
        <v>356</v>
      </c>
      <c r="G193" s="189" t="s">
        <v>357</v>
      </c>
      <c r="H193" s="190">
        <v>6</v>
      </c>
      <c r="I193" s="191"/>
      <c r="J193" s="192">
        <f>ROUND(I193*H193,2)</f>
        <v>0</v>
      </c>
      <c r="K193" s="193"/>
      <c r="L193" s="38"/>
      <c r="M193" s="194" t="s">
        <v>1</v>
      </c>
      <c r="N193" s="195" t="s">
        <v>39</v>
      </c>
      <c r="O193" s="70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8" t="s">
        <v>358</v>
      </c>
      <c r="AT193" s="198" t="s">
        <v>136</v>
      </c>
      <c r="AU193" s="198" t="s">
        <v>81</v>
      </c>
      <c r="AY193" s="16" t="s">
        <v>133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6" t="s">
        <v>132</v>
      </c>
      <c r="BK193" s="199">
        <f>ROUND(I193*H193,2)</f>
        <v>0</v>
      </c>
      <c r="BL193" s="16" t="s">
        <v>358</v>
      </c>
      <c r="BM193" s="198" t="s">
        <v>359</v>
      </c>
    </row>
    <row r="194" spans="1:65" s="2" customFormat="1" ht="24.2" customHeight="1">
      <c r="A194" s="33"/>
      <c r="B194" s="34"/>
      <c r="C194" s="186" t="s">
        <v>360</v>
      </c>
      <c r="D194" s="186" t="s">
        <v>136</v>
      </c>
      <c r="E194" s="187" t="s">
        <v>361</v>
      </c>
      <c r="F194" s="188" t="s">
        <v>362</v>
      </c>
      <c r="G194" s="189" t="s">
        <v>357</v>
      </c>
      <c r="H194" s="190">
        <v>5</v>
      </c>
      <c r="I194" s="191"/>
      <c r="J194" s="192">
        <f>ROUND(I194*H194,2)</f>
        <v>0</v>
      </c>
      <c r="K194" s="193"/>
      <c r="L194" s="38"/>
      <c r="M194" s="194" t="s">
        <v>1</v>
      </c>
      <c r="N194" s="195" t="s">
        <v>39</v>
      </c>
      <c r="O194" s="70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8" t="s">
        <v>358</v>
      </c>
      <c r="AT194" s="198" t="s">
        <v>136</v>
      </c>
      <c r="AU194" s="198" t="s">
        <v>81</v>
      </c>
      <c r="AY194" s="16" t="s">
        <v>133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6" t="s">
        <v>132</v>
      </c>
      <c r="BK194" s="199">
        <f>ROUND(I194*H194,2)</f>
        <v>0</v>
      </c>
      <c r="BL194" s="16" t="s">
        <v>358</v>
      </c>
      <c r="BM194" s="198" t="s">
        <v>363</v>
      </c>
    </row>
    <row r="195" spans="1:65" s="2" customFormat="1" ht="24.2" customHeight="1">
      <c r="A195" s="33"/>
      <c r="B195" s="34"/>
      <c r="C195" s="186" t="s">
        <v>364</v>
      </c>
      <c r="D195" s="186" t="s">
        <v>136</v>
      </c>
      <c r="E195" s="187" t="s">
        <v>365</v>
      </c>
      <c r="F195" s="188" t="s">
        <v>366</v>
      </c>
      <c r="G195" s="189" t="s">
        <v>357</v>
      </c>
      <c r="H195" s="190">
        <v>6</v>
      </c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39</v>
      </c>
      <c r="O195" s="70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358</v>
      </c>
      <c r="AT195" s="198" t="s">
        <v>136</v>
      </c>
      <c r="AU195" s="198" t="s">
        <v>81</v>
      </c>
      <c r="AY195" s="16" t="s">
        <v>133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132</v>
      </c>
      <c r="BK195" s="199">
        <f>ROUND(I195*H195,2)</f>
        <v>0</v>
      </c>
      <c r="BL195" s="16" t="s">
        <v>358</v>
      </c>
      <c r="BM195" s="198" t="s">
        <v>367</v>
      </c>
    </row>
    <row r="196" spans="2:63" s="12" customFormat="1" ht="25.9" customHeight="1">
      <c r="B196" s="170"/>
      <c r="C196" s="171"/>
      <c r="D196" s="172" t="s">
        <v>72</v>
      </c>
      <c r="E196" s="173" t="s">
        <v>368</v>
      </c>
      <c r="F196" s="173" t="s">
        <v>369</v>
      </c>
      <c r="G196" s="171"/>
      <c r="H196" s="171"/>
      <c r="I196" s="174"/>
      <c r="J196" s="175">
        <f>BK196</f>
        <v>0</v>
      </c>
      <c r="K196" s="171"/>
      <c r="L196" s="176"/>
      <c r="M196" s="177"/>
      <c r="N196" s="178"/>
      <c r="O196" s="178"/>
      <c r="P196" s="179">
        <f>P197+P199+P201+P203+P206+P208+P210</f>
        <v>0</v>
      </c>
      <c r="Q196" s="178"/>
      <c r="R196" s="179">
        <f>R197+R199+R201+R203+R206+R208+R210</f>
        <v>0</v>
      </c>
      <c r="S196" s="178"/>
      <c r="T196" s="180">
        <f>T197+T199+T201+T203+T206+T208+T210</f>
        <v>0</v>
      </c>
      <c r="AR196" s="181" t="s">
        <v>156</v>
      </c>
      <c r="AT196" s="182" t="s">
        <v>72</v>
      </c>
      <c r="AU196" s="182" t="s">
        <v>73</v>
      </c>
      <c r="AY196" s="181" t="s">
        <v>133</v>
      </c>
      <c r="BK196" s="183">
        <f>BK197+BK199+BK201+BK203+BK206+BK208+BK210</f>
        <v>0</v>
      </c>
    </row>
    <row r="197" spans="2:63" s="12" customFormat="1" ht="22.9" customHeight="1">
      <c r="B197" s="170"/>
      <c r="C197" s="171"/>
      <c r="D197" s="172" t="s">
        <v>72</v>
      </c>
      <c r="E197" s="184" t="s">
        <v>370</v>
      </c>
      <c r="F197" s="184" t="s">
        <v>371</v>
      </c>
      <c r="G197" s="171"/>
      <c r="H197" s="171"/>
      <c r="I197" s="174"/>
      <c r="J197" s="185">
        <f>BK197</f>
        <v>0</v>
      </c>
      <c r="K197" s="171"/>
      <c r="L197" s="176"/>
      <c r="M197" s="177"/>
      <c r="N197" s="178"/>
      <c r="O197" s="178"/>
      <c r="P197" s="179">
        <f>P198</f>
        <v>0</v>
      </c>
      <c r="Q197" s="178"/>
      <c r="R197" s="179">
        <f>R198</f>
        <v>0</v>
      </c>
      <c r="S197" s="178"/>
      <c r="T197" s="180">
        <f>T198</f>
        <v>0</v>
      </c>
      <c r="AR197" s="181" t="s">
        <v>156</v>
      </c>
      <c r="AT197" s="182" t="s">
        <v>72</v>
      </c>
      <c r="AU197" s="182" t="s">
        <v>81</v>
      </c>
      <c r="AY197" s="181" t="s">
        <v>133</v>
      </c>
      <c r="BK197" s="183">
        <f>BK198</f>
        <v>0</v>
      </c>
    </row>
    <row r="198" spans="1:65" s="2" customFormat="1" ht="16.5" customHeight="1">
      <c r="A198" s="33"/>
      <c r="B198" s="34"/>
      <c r="C198" s="186" t="s">
        <v>372</v>
      </c>
      <c r="D198" s="186" t="s">
        <v>136</v>
      </c>
      <c r="E198" s="187" t="s">
        <v>373</v>
      </c>
      <c r="F198" s="188" t="s">
        <v>374</v>
      </c>
      <c r="G198" s="189" t="s">
        <v>186</v>
      </c>
      <c r="H198" s="190">
        <v>1</v>
      </c>
      <c r="I198" s="191"/>
      <c r="J198" s="192">
        <f>ROUND(I198*H198,2)</f>
        <v>0</v>
      </c>
      <c r="K198" s="193"/>
      <c r="L198" s="38"/>
      <c r="M198" s="194" t="s">
        <v>1</v>
      </c>
      <c r="N198" s="195" t="s">
        <v>39</v>
      </c>
      <c r="O198" s="70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8" t="s">
        <v>375</v>
      </c>
      <c r="AT198" s="198" t="s">
        <v>136</v>
      </c>
      <c r="AU198" s="198" t="s">
        <v>132</v>
      </c>
      <c r="AY198" s="16" t="s">
        <v>133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6" t="s">
        <v>132</v>
      </c>
      <c r="BK198" s="199">
        <f>ROUND(I198*H198,2)</f>
        <v>0</v>
      </c>
      <c r="BL198" s="16" t="s">
        <v>375</v>
      </c>
      <c r="BM198" s="198" t="s">
        <v>376</v>
      </c>
    </row>
    <row r="199" spans="2:63" s="12" customFormat="1" ht="22.9" customHeight="1">
      <c r="B199" s="170"/>
      <c r="C199" s="171"/>
      <c r="D199" s="172" t="s">
        <v>72</v>
      </c>
      <c r="E199" s="184" t="s">
        <v>377</v>
      </c>
      <c r="F199" s="184" t="s">
        <v>378</v>
      </c>
      <c r="G199" s="171"/>
      <c r="H199" s="171"/>
      <c r="I199" s="174"/>
      <c r="J199" s="185">
        <f>BK199</f>
        <v>0</v>
      </c>
      <c r="K199" s="171"/>
      <c r="L199" s="176"/>
      <c r="M199" s="177"/>
      <c r="N199" s="178"/>
      <c r="O199" s="178"/>
      <c r="P199" s="179">
        <f>P200</f>
        <v>0</v>
      </c>
      <c r="Q199" s="178"/>
      <c r="R199" s="179">
        <f>R200</f>
        <v>0</v>
      </c>
      <c r="S199" s="178"/>
      <c r="T199" s="180">
        <f>T200</f>
        <v>0</v>
      </c>
      <c r="AR199" s="181" t="s">
        <v>156</v>
      </c>
      <c r="AT199" s="182" t="s">
        <v>72</v>
      </c>
      <c r="AU199" s="182" t="s">
        <v>81</v>
      </c>
      <c r="AY199" s="181" t="s">
        <v>133</v>
      </c>
      <c r="BK199" s="183">
        <f>BK200</f>
        <v>0</v>
      </c>
    </row>
    <row r="200" spans="1:65" s="2" customFormat="1" ht="16.5" customHeight="1">
      <c r="A200" s="33"/>
      <c r="B200" s="34"/>
      <c r="C200" s="186" t="s">
        <v>379</v>
      </c>
      <c r="D200" s="186" t="s">
        <v>136</v>
      </c>
      <c r="E200" s="187" t="s">
        <v>380</v>
      </c>
      <c r="F200" s="188" t="s">
        <v>378</v>
      </c>
      <c r="G200" s="189" t="s">
        <v>186</v>
      </c>
      <c r="H200" s="190">
        <v>1</v>
      </c>
      <c r="I200" s="191"/>
      <c r="J200" s="192">
        <f>ROUND(I200*H200,2)</f>
        <v>0</v>
      </c>
      <c r="K200" s="193"/>
      <c r="L200" s="38"/>
      <c r="M200" s="194" t="s">
        <v>1</v>
      </c>
      <c r="N200" s="195" t="s">
        <v>39</v>
      </c>
      <c r="O200" s="70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7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98" t="s">
        <v>375</v>
      </c>
      <c r="AT200" s="198" t="s">
        <v>136</v>
      </c>
      <c r="AU200" s="198" t="s">
        <v>132</v>
      </c>
      <c r="AY200" s="16" t="s">
        <v>133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6" t="s">
        <v>132</v>
      </c>
      <c r="BK200" s="199">
        <f>ROUND(I200*H200,2)</f>
        <v>0</v>
      </c>
      <c r="BL200" s="16" t="s">
        <v>375</v>
      </c>
      <c r="BM200" s="198" t="s">
        <v>381</v>
      </c>
    </row>
    <row r="201" spans="2:63" s="12" customFormat="1" ht="22.9" customHeight="1">
      <c r="B201" s="170"/>
      <c r="C201" s="171"/>
      <c r="D201" s="172" t="s">
        <v>72</v>
      </c>
      <c r="E201" s="184" t="s">
        <v>382</v>
      </c>
      <c r="F201" s="184" t="s">
        <v>383</v>
      </c>
      <c r="G201" s="171"/>
      <c r="H201" s="171"/>
      <c r="I201" s="174"/>
      <c r="J201" s="185">
        <f>BK201</f>
        <v>0</v>
      </c>
      <c r="K201" s="171"/>
      <c r="L201" s="176"/>
      <c r="M201" s="177"/>
      <c r="N201" s="178"/>
      <c r="O201" s="178"/>
      <c r="P201" s="179">
        <f>P202</f>
        <v>0</v>
      </c>
      <c r="Q201" s="178"/>
      <c r="R201" s="179">
        <f>R202</f>
        <v>0</v>
      </c>
      <c r="S201" s="178"/>
      <c r="T201" s="180">
        <f>T202</f>
        <v>0</v>
      </c>
      <c r="AR201" s="181" t="s">
        <v>156</v>
      </c>
      <c r="AT201" s="182" t="s">
        <v>72</v>
      </c>
      <c r="AU201" s="182" t="s">
        <v>81</v>
      </c>
      <c r="AY201" s="181" t="s">
        <v>133</v>
      </c>
      <c r="BK201" s="183">
        <f>BK202</f>
        <v>0</v>
      </c>
    </row>
    <row r="202" spans="1:65" s="2" customFormat="1" ht="16.5" customHeight="1">
      <c r="A202" s="33"/>
      <c r="B202" s="34"/>
      <c r="C202" s="186" t="s">
        <v>384</v>
      </c>
      <c r="D202" s="186" t="s">
        <v>136</v>
      </c>
      <c r="E202" s="187" t="s">
        <v>385</v>
      </c>
      <c r="F202" s="188" t="s">
        <v>386</v>
      </c>
      <c r="G202" s="189" t="s">
        <v>186</v>
      </c>
      <c r="H202" s="190">
        <v>1</v>
      </c>
      <c r="I202" s="191"/>
      <c r="J202" s="192">
        <f>ROUND(I202*H202,2)</f>
        <v>0</v>
      </c>
      <c r="K202" s="193"/>
      <c r="L202" s="38"/>
      <c r="M202" s="194" t="s">
        <v>1</v>
      </c>
      <c r="N202" s="195" t="s">
        <v>39</v>
      </c>
      <c r="O202" s="70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8" t="s">
        <v>375</v>
      </c>
      <c r="AT202" s="198" t="s">
        <v>136</v>
      </c>
      <c r="AU202" s="198" t="s">
        <v>132</v>
      </c>
      <c r="AY202" s="16" t="s">
        <v>133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6" t="s">
        <v>132</v>
      </c>
      <c r="BK202" s="199">
        <f>ROUND(I202*H202,2)</f>
        <v>0</v>
      </c>
      <c r="BL202" s="16" t="s">
        <v>375</v>
      </c>
      <c r="BM202" s="198" t="s">
        <v>387</v>
      </c>
    </row>
    <row r="203" spans="2:63" s="12" customFormat="1" ht="22.9" customHeight="1">
      <c r="B203" s="170"/>
      <c r="C203" s="171"/>
      <c r="D203" s="172" t="s">
        <v>72</v>
      </c>
      <c r="E203" s="184" t="s">
        <v>388</v>
      </c>
      <c r="F203" s="184" t="s">
        <v>389</v>
      </c>
      <c r="G203" s="171"/>
      <c r="H203" s="171"/>
      <c r="I203" s="174"/>
      <c r="J203" s="185">
        <f>BK203</f>
        <v>0</v>
      </c>
      <c r="K203" s="171"/>
      <c r="L203" s="176"/>
      <c r="M203" s="177"/>
      <c r="N203" s="178"/>
      <c r="O203" s="178"/>
      <c r="P203" s="179">
        <f>SUM(P204:P205)</f>
        <v>0</v>
      </c>
      <c r="Q203" s="178"/>
      <c r="R203" s="179">
        <f>SUM(R204:R205)</f>
        <v>0</v>
      </c>
      <c r="S203" s="178"/>
      <c r="T203" s="180">
        <f>SUM(T204:T205)</f>
        <v>0</v>
      </c>
      <c r="AR203" s="181" t="s">
        <v>156</v>
      </c>
      <c r="AT203" s="182" t="s">
        <v>72</v>
      </c>
      <c r="AU203" s="182" t="s">
        <v>81</v>
      </c>
      <c r="AY203" s="181" t="s">
        <v>133</v>
      </c>
      <c r="BK203" s="183">
        <f>SUM(BK204:BK205)</f>
        <v>0</v>
      </c>
    </row>
    <row r="204" spans="1:65" s="2" customFormat="1" ht="16.5" customHeight="1">
      <c r="A204" s="33"/>
      <c r="B204" s="34"/>
      <c r="C204" s="186" t="s">
        <v>390</v>
      </c>
      <c r="D204" s="186" t="s">
        <v>136</v>
      </c>
      <c r="E204" s="187" t="s">
        <v>391</v>
      </c>
      <c r="F204" s="188" t="s">
        <v>389</v>
      </c>
      <c r="G204" s="189" t="s">
        <v>186</v>
      </c>
      <c r="H204" s="190">
        <v>1</v>
      </c>
      <c r="I204" s="191"/>
      <c r="J204" s="192">
        <f>ROUND(I204*H204,2)</f>
        <v>0</v>
      </c>
      <c r="K204" s="193"/>
      <c r="L204" s="38"/>
      <c r="M204" s="194" t="s">
        <v>1</v>
      </c>
      <c r="N204" s="195" t="s">
        <v>39</v>
      </c>
      <c r="O204" s="70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7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8" t="s">
        <v>375</v>
      </c>
      <c r="AT204" s="198" t="s">
        <v>136</v>
      </c>
      <c r="AU204" s="198" t="s">
        <v>132</v>
      </c>
      <c r="AY204" s="16" t="s">
        <v>133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6" t="s">
        <v>132</v>
      </c>
      <c r="BK204" s="199">
        <f>ROUND(I204*H204,2)</f>
        <v>0</v>
      </c>
      <c r="BL204" s="16" t="s">
        <v>375</v>
      </c>
      <c r="BM204" s="198" t="s">
        <v>392</v>
      </c>
    </row>
    <row r="205" spans="1:65" s="2" customFormat="1" ht="16.5" customHeight="1">
      <c r="A205" s="33"/>
      <c r="B205" s="34"/>
      <c r="C205" s="186" t="s">
        <v>393</v>
      </c>
      <c r="D205" s="186" t="s">
        <v>136</v>
      </c>
      <c r="E205" s="187" t="s">
        <v>394</v>
      </c>
      <c r="F205" s="188" t="s">
        <v>395</v>
      </c>
      <c r="G205" s="189" t="s">
        <v>186</v>
      </c>
      <c r="H205" s="190">
        <v>1</v>
      </c>
      <c r="I205" s="191"/>
      <c r="J205" s="192">
        <f>ROUND(I205*H205,2)</f>
        <v>0</v>
      </c>
      <c r="K205" s="193"/>
      <c r="L205" s="38"/>
      <c r="M205" s="194" t="s">
        <v>1</v>
      </c>
      <c r="N205" s="195" t="s">
        <v>39</v>
      </c>
      <c r="O205" s="70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375</v>
      </c>
      <c r="AT205" s="198" t="s">
        <v>136</v>
      </c>
      <c r="AU205" s="198" t="s">
        <v>132</v>
      </c>
      <c r="AY205" s="16" t="s">
        <v>133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132</v>
      </c>
      <c r="BK205" s="199">
        <f>ROUND(I205*H205,2)</f>
        <v>0</v>
      </c>
      <c r="BL205" s="16" t="s">
        <v>375</v>
      </c>
      <c r="BM205" s="198" t="s">
        <v>396</v>
      </c>
    </row>
    <row r="206" spans="2:63" s="12" customFormat="1" ht="22.9" customHeight="1">
      <c r="B206" s="170"/>
      <c r="C206" s="171"/>
      <c r="D206" s="172" t="s">
        <v>72</v>
      </c>
      <c r="E206" s="184" t="s">
        <v>397</v>
      </c>
      <c r="F206" s="184" t="s">
        <v>398</v>
      </c>
      <c r="G206" s="171"/>
      <c r="H206" s="171"/>
      <c r="I206" s="174"/>
      <c r="J206" s="185">
        <f>BK206</f>
        <v>0</v>
      </c>
      <c r="K206" s="171"/>
      <c r="L206" s="176"/>
      <c r="M206" s="177"/>
      <c r="N206" s="178"/>
      <c r="O206" s="178"/>
      <c r="P206" s="179">
        <f>P207</f>
        <v>0</v>
      </c>
      <c r="Q206" s="178"/>
      <c r="R206" s="179">
        <f>R207</f>
        <v>0</v>
      </c>
      <c r="S206" s="178"/>
      <c r="T206" s="180">
        <f>T207</f>
        <v>0</v>
      </c>
      <c r="AR206" s="181" t="s">
        <v>156</v>
      </c>
      <c r="AT206" s="182" t="s">
        <v>72</v>
      </c>
      <c r="AU206" s="182" t="s">
        <v>81</v>
      </c>
      <c r="AY206" s="181" t="s">
        <v>133</v>
      </c>
      <c r="BK206" s="183">
        <f>BK207</f>
        <v>0</v>
      </c>
    </row>
    <row r="207" spans="1:65" s="2" customFormat="1" ht="16.5" customHeight="1">
      <c r="A207" s="33"/>
      <c r="B207" s="34"/>
      <c r="C207" s="186" t="s">
        <v>399</v>
      </c>
      <c r="D207" s="186" t="s">
        <v>136</v>
      </c>
      <c r="E207" s="187" t="s">
        <v>400</v>
      </c>
      <c r="F207" s="188" t="s">
        <v>401</v>
      </c>
      <c r="G207" s="189" t="s">
        <v>186</v>
      </c>
      <c r="H207" s="190">
        <v>1</v>
      </c>
      <c r="I207" s="191"/>
      <c r="J207" s="192">
        <f>ROUND(I207*H207,2)</f>
        <v>0</v>
      </c>
      <c r="K207" s="193"/>
      <c r="L207" s="38"/>
      <c r="M207" s="194" t="s">
        <v>1</v>
      </c>
      <c r="N207" s="195" t="s">
        <v>39</v>
      </c>
      <c r="O207" s="70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8" t="s">
        <v>375</v>
      </c>
      <c r="AT207" s="198" t="s">
        <v>136</v>
      </c>
      <c r="AU207" s="198" t="s">
        <v>132</v>
      </c>
      <c r="AY207" s="16" t="s">
        <v>133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6" t="s">
        <v>132</v>
      </c>
      <c r="BK207" s="199">
        <f>ROUND(I207*H207,2)</f>
        <v>0</v>
      </c>
      <c r="BL207" s="16" t="s">
        <v>375</v>
      </c>
      <c r="BM207" s="198" t="s">
        <v>402</v>
      </c>
    </row>
    <row r="208" spans="2:63" s="12" customFormat="1" ht="22.9" customHeight="1">
      <c r="B208" s="170"/>
      <c r="C208" s="171"/>
      <c r="D208" s="172" t="s">
        <v>72</v>
      </c>
      <c r="E208" s="184" t="s">
        <v>403</v>
      </c>
      <c r="F208" s="184" t="s">
        <v>404</v>
      </c>
      <c r="G208" s="171"/>
      <c r="H208" s="171"/>
      <c r="I208" s="174"/>
      <c r="J208" s="185">
        <f>BK208</f>
        <v>0</v>
      </c>
      <c r="K208" s="171"/>
      <c r="L208" s="176"/>
      <c r="M208" s="177"/>
      <c r="N208" s="178"/>
      <c r="O208" s="178"/>
      <c r="P208" s="179">
        <f>P209</f>
        <v>0</v>
      </c>
      <c r="Q208" s="178"/>
      <c r="R208" s="179">
        <f>R209</f>
        <v>0</v>
      </c>
      <c r="S208" s="178"/>
      <c r="T208" s="180">
        <f>T209</f>
        <v>0</v>
      </c>
      <c r="AR208" s="181" t="s">
        <v>156</v>
      </c>
      <c r="AT208" s="182" t="s">
        <v>72</v>
      </c>
      <c r="AU208" s="182" t="s">
        <v>81</v>
      </c>
      <c r="AY208" s="181" t="s">
        <v>133</v>
      </c>
      <c r="BK208" s="183">
        <f>BK209</f>
        <v>0</v>
      </c>
    </row>
    <row r="209" spans="1:65" s="2" customFormat="1" ht="24.2" customHeight="1">
      <c r="A209" s="33"/>
      <c r="B209" s="34"/>
      <c r="C209" s="186" t="s">
        <v>405</v>
      </c>
      <c r="D209" s="186" t="s">
        <v>136</v>
      </c>
      <c r="E209" s="187" t="s">
        <v>406</v>
      </c>
      <c r="F209" s="188" t="s">
        <v>407</v>
      </c>
      <c r="G209" s="189" t="s">
        <v>186</v>
      </c>
      <c r="H209" s="190">
        <v>1</v>
      </c>
      <c r="I209" s="191"/>
      <c r="J209" s="192">
        <f>ROUND(I209*H209,2)</f>
        <v>0</v>
      </c>
      <c r="K209" s="193"/>
      <c r="L209" s="38"/>
      <c r="M209" s="194" t="s">
        <v>1</v>
      </c>
      <c r="N209" s="195" t="s">
        <v>39</v>
      </c>
      <c r="O209" s="70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7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8" t="s">
        <v>375</v>
      </c>
      <c r="AT209" s="198" t="s">
        <v>136</v>
      </c>
      <c r="AU209" s="198" t="s">
        <v>132</v>
      </c>
      <c r="AY209" s="16" t="s">
        <v>133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6" t="s">
        <v>132</v>
      </c>
      <c r="BK209" s="199">
        <f>ROUND(I209*H209,2)</f>
        <v>0</v>
      </c>
      <c r="BL209" s="16" t="s">
        <v>375</v>
      </c>
      <c r="BM209" s="198" t="s">
        <v>408</v>
      </c>
    </row>
    <row r="210" spans="2:63" s="12" customFormat="1" ht="22.9" customHeight="1">
      <c r="B210" s="170"/>
      <c r="C210" s="171"/>
      <c r="D210" s="172" t="s">
        <v>72</v>
      </c>
      <c r="E210" s="184" t="s">
        <v>409</v>
      </c>
      <c r="F210" s="184" t="s">
        <v>410</v>
      </c>
      <c r="G210" s="171"/>
      <c r="H210" s="171"/>
      <c r="I210" s="174"/>
      <c r="J210" s="185">
        <f>BK210</f>
        <v>0</v>
      </c>
      <c r="K210" s="171"/>
      <c r="L210" s="176"/>
      <c r="M210" s="177"/>
      <c r="N210" s="178"/>
      <c r="O210" s="178"/>
      <c r="P210" s="179">
        <f>P211</f>
        <v>0</v>
      </c>
      <c r="Q210" s="178"/>
      <c r="R210" s="179">
        <f>R211</f>
        <v>0</v>
      </c>
      <c r="S210" s="178"/>
      <c r="T210" s="180">
        <f>T211</f>
        <v>0</v>
      </c>
      <c r="AR210" s="181" t="s">
        <v>156</v>
      </c>
      <c r="AT210" s="182" t="s">
        <v>72</v>
      </c>
      <c r="AU210" s="182" t="s">
        <v>81</v>
      </c>
      <c r="AY210" s="181" t="s">
        <v>133</v>
      </c>
      <c r="BK210" s="183">
        <f>BK211</f>
        <v>0</v>
      </c>
    </row>
    <row r="211" spans="1:65" s="2" customFormat="1" ht="16.5" customHeight="1">
      <c r="A211" s="33"/>
      <c r="B211" s="34"/>
      <c r="C211" s="186" t="s">
        <v>411</v>
      </c>
      <c r="D211" s="186" t="s">
        <v>136</v>
      </c>
      <c r="E211" s="187" t="s">
        <v>412</v>
      </c>
      <c r="F211" s="188" t="s">
        <v>413</v>
      </c>
      <c r="G211" s="189" t="s">
        <v>186</v>
      </c>
      <c r="H211" s="190">
        <v>1</v>
      </c>
      <c r="I211" s="191"/>
      <c r="J211" s="192">
        <f>ROUND(I211*H211,2)</f>
        <v>0</v>
      </c>
      <c r="K211" s="193"/>
      <c r="L211" s="38"/>
      <c r="M211" s="212" t="s">
        <v>1</v>
      </c>
      <c r="N211" s="213" t="s">
        <v>39</v>
      </c>
      <c r="O211" s="214"/>
      <c r="P211" s="215">
        <f>O211*H211</f>
        <v>0</v>
      </c>
      <c r="Q211" s="215">
        <v>0</v>
      </c>
      <c r="R211" s="215">
        <f>Q211*H211</f>
        <v>0</v>
      </c>
      <c r="S211" s="215">
        <v>0</v>
      </c>
      <c r="T211" s="216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98" t="s">
        <v>375</v>
      </c>
      <c r="AT211" s="198" t="s">
        <v>136</v>
      </c>
      <c r="AU211" s="198" t="s">
        <v>132</v>
      </c>
      <c r="AY211" s="16" t="s">
        <v>133</v>
      </c>
      <c r="BE211" s="199">
        <f>IF(N211="základní",J211,0)</f>
        <v>0</v>
      </c>
      <c r="BF211" s="199">
        <f>IF(N211="snížená",J211,0)</f>
        <v>0</v>
      </c>
      <c r="BG211" s="199">
        <f>IF(N211="zákl. přenesená",J211,0)</f>
        <v>0</v>
      </c>
      <c r="BH211" s="199">
        <f>IF(N211="sníž. přenesená",J211,0)</f>
        <v>0</v>
      </c>
      <c r="BI211" s="199">
        <f>IF(N211="nulová",J211,0)</f>
        <v>0</v>
      </c>
      <c r="BJ211" s="16" t="s">
        <v>132</v>
      </c>
      <c r="BK211" s="199">
        <f>ROUND(I211*H211,2)</f>
        <v>0</v>
      </c>
      <c r="BL211" s="16" t="s">
        <v>375</v>
      </c>
      <c r="BM211" s="198" t="s">
        <v>414</v>
      </c>
    </row>
    <row r="212" spans="1:31" s="2" customFormat="1" ht="6.95" customHeight="1">
      <c r="A212" s="33"/>
      <c r="B212" s="53"/>
      <c r="C212" s="54"/>
      <c r="D212" s="54"/>
      <c r="E212" s="54"/>
      <c r="F212" s="54"/>
      <c r="G212" s="54"/>
      <c r="H212" s="54"/>
      <c r="I212" s="54"/>
      <c r="J212" s="54"/>
      <c r="K212" s="54"/>
      <c r="L212" s="38"/>
      <c r="M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</row>
  </sheetData>
  <sheetProtection algorithmName="SHA-512" hashValue="orvo6hVu9Hf+1x/urrCJ8YaB05N57/ZQ7AKWILQaZ+WGSLgrfdJchrW6fpbDFUiJi1YQB76iKTvZsFGxu0BJDg==" saltValue="eLD3ZFs0tFyg2UxEhlHlKubw37iYIGeBaFx99UaSjGBxt3j+HsqA9ycfgms172EzG/ydVGzWJByK9iU19i7k6g==" spinCount="100000" sheet="1" objects="1" scenarios="1" formatColumns="0" formatRows="0" autoFilter="0"/>
  <autoFilter ref="C132:K211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 topLeftCell="A11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85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81</v>
      </c>
    </row>
    <row r="4" spans="2:46" s="1" customFormat="1" ht="24.95" customHeight="1">
      <c r="B4" s="19"/>
      <c r="D4" s="109" t="s">
        <v>92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26.25" customHeight="1">
      <c r="B7" s="19"/>
      <c r="E7" s="280" t="str">
        <f>'Rekapitulace stavby'!K6</f>
        <v>Výměna kotlů, ohřívačů vody a rozvodů topení, vč. úpravy elektro a komínů v BD Zelená 1084/15 a 15a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93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2" t="s">
        <v>415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45440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29</v>
      </c>
      <c r="E23" s="33"/>
      <c r="F23" s="33"/>
      <c r="G23" s="33"/>
      <c r="H23" s="33"/>
      <c r="I23" s="111" t="s">
        <v>24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30</v>
      </c>
      <c r="F24" s="33"/>
      <c r="G24" s="33"/>
      <c r="H24" s="33"/>
      <c r="I24" s="111" t="s">
        <v>25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ROUND(J121,2)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ROUND((SUM(BE121:BE144)),2)</f>
        <v>0</v>
      </c>
      <c r="G33" s="33"/>
      <c r="H33" s="33"/>
      <c r="I33" s="123">
        <v>0.21</v>
      </c>
      <c r="J33" s="122">
        <f>ROUND(((SUM(BE121:BE144))*I33),2)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ROUND((SUM(BF121:BF144)),2)</f>
        <v>0</v>
      </c>
      <c r="G34" s="33"/>
      <c r="H34" s="33"/>
      <c r="I34" s="123">
        <v>0.12</v>
      </c>
      <c r="J34" s="122">
        <f>ROUND(((SUM(BF121:BF144))*I34),2)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ROUND((SUM(BG121:BG144)),2)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ROUND((SUM(BH121:BH144)),2)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ROUND((SUM(BI121:BI144)),2)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5"/>
      <c r="D85" s="35"/>
      <c r="E85" s="287" t="str">
        <f>E7</f>
        <v>Výměna kotlů, ohřívačů vody a rozvodů topení, vč. úpravy elektro a komínů v BD Zelená 1084/15 a 15a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93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9" t="str">
        <f>E9</f>
        <v>04 - Byt č. 7, Elektropráce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45440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29</v>
      </c>
      <c r="J92" s="31" t="str">
        <f>E24</f>
        <v>Simona Králová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96</v>
      </c>
      <c r="D94" s="143"/>
      <c r="E94" s="143"/>
      <c r="F94" s="143"/>
      <c r="G94" s="143"/>
      <c r="H94" s="143"/>
      <c r="I94" s="143"/>
      <c r="J94" s="144" t="s">
        <v>97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98</v>
      </c>
      <c r="D96" s="35"/>
      <c r="E96" s="35"/>
      <c r="F96" s="35"/>
      <c r="G96" s="35"/>
      <c r="H96" s="35"/>
      <c r="I96" s="35"/>
      <c r="J96" s="83">
        <f>J121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99</v>
      </c>
    </row>
    <row r="97" spans="2:12" s="9" customFormat="1" ht="24.95" customHeight="1">
      <c r="B97" s="146"/>
      <c r="C97" s="147"/>
      <c r="D97" s="148" t="s">
        <v>100</v>
      </c>
      <c r="E97" s="149"/>
      <c r="F97" s="149"/>
      <c r="G97" s="149"/>
      <c r="H97" s="149"/>
      <c r="I97" s="149"/>
      <c r="J97" s="150">
        <f>J122</f>
        <v>0</v>
      </c>
      <c r="K97" s="147"/>
      <c r="L97" s="151"/>
    </row>
    <row r="98" spans="2:12" s="10" customFormat="1" ht="19.9" customHeight="1">
      <c r="B98" s="152"/>
      <c r="C98" s="153"/>
      <c r="D98" s="154" t="s">
        <v>416</v>
      </c>
      <c r="E98" s="155"/>
      <c r="F98" s="155"/>
      <c r="G98" s="155"/>
      <c r="H98" s="155"/>
      <c r="I98" s="155"/>
      <c r="J98" s="156">
        <f>J123</f>
        <v>0</v>
      </c>
      <c r="K98" s="153"/>
      <c r="L98" s="157"/>
    </row>
    <row r="99" spans="2:12" s="9" customFormat="1" ht="24.95" customHeight="1">
      <c r="B99" s="146"/>
      <c r="C99" s="147"/>
      <c r="D99" s="148" t="s">
        <v>109</v>
      </c>
      <c r="E99" s="149"/>
      <c r="F99" s="149"/>
      <c r="G99" s="149"/>
      <c r="H99" s="149"/>
      <c r="I99" s="149"/>
      <c r="J99" s="150">
        <f>J140</f>
        <v>0</v>
      </c>
      <c r="K99" s="147"/>
      <c r="L99" s="151"/>
    </row>
    <row r="100" spans="2:12" s="10" customFormat="1" ht="19.9" customHeight="1">
      <c r="B100" s="152"/>
      <c r="C100" s="153"/>
      <c r="D100" s="154" t="s">
        <v>113</v>
      </c>
      <c r="E100" s="155"/>
      <c r="F100" s="155"/>
      <c r="G100" s="155"/>
      <c r="H100" s="155"/>
      <c r="I100" s="155"/>
      <c r="J100" s="156">
        <f>J141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114</v>
      </c>
      <c r="E101" s="155"/>
      <c r="F101" s="155"/>
      <c r="G101" s="155"/>
      <c r="H101" s="155"/>
      <c r="I101" s="155"/>
      <c r="J101" s="156">
        <f>J143</f>
        <v>0</v>
      </c>
      <c r="K101" s="153"/>
      <c r="L101" s="157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53"/>
      <c r="C103" s="54"/>
      <c r="D103" s="54"/>
      <c r="E103" s="54"/>
      <c r="F103" s="54"/>
      <c r="G103" s="54"/>
      <c r="H103" s="54"/>
      <c r="I103" s="54"/>
      <c r="J103" s="54"/>
      <c r="K103" s="54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5" customHeight="1">
      <c r="A107" s="33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5" customHeight="1">
      <c r="A108" s="33"/>
      <c r="B108" s="34"/>
      <c r="C108" s="22" t="s">
        <v>117</v>
      </c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6.25" customHeight="1">
      <c r="A111" s="33"/>
      <c r="B111" s="34"/>
      <c r="C111" s="35"/>
      <c r="D111" s="35"/>
      <c r="E111" s="287" t="str">
        <f>E7</f>
        <v>Výměna kotlů, ohřívačů vody a rozvodů topení, vč. úpravy elektro a komínů v BD Zelená 1084/15 a 15a</v>
      </c>
      <c r="F111" s="288"/>
      <c r="G111" s="288"/>
      <c r="H111" s="288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93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39" t="str">
        <f>E9</f>
        <v>04 - Byt č. 7, Elektropráce</v>
      </c>
      <c r="F113" s="289"/>
      <c r="G113" s="289"/>
      <c r="H113" s="289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5"/>
      <c r="E115" s="35"/>
      <c r="F115" s="26" t="str">
        <f>F12</f>
        <v xml:space="preserve"> </v>
      </c>
      <c r="G115" s="35"/>
      <c r="H115" s="35"/>
      <c r="I115" s="28" t="s">
        <v>22</v>
      </c>
      <c r="J115" s="65">
        <f>IF(J12="","",J12)</f>
        <v>45440</v>
      </c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23</v>
      </c>
      <c r="D117" s="35"/>
      <c r="E117" s="35"/>
      <c r="F117" s="26" t="str">
        <f>E15</f>
        <v xml:space="preserve"> </v>
      </c>
      <c r="G117" s="35"/>
      <c r="H117" s="35"/>
      <c r="I117" s="28" t="s">
        <v>28</v>
      </c>
      <c r="J117" s="31" t="str">
        <f>E21</f>
        <v xml:space="preserve"> 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26</v>
      </c>
      <c r="D118" s="35"/>
      <c r="E118" s="35"/>
      <c r="F118" s="26" t="str">
        <f>IF(E18="","",E18)</f>
        <v>Vyplň údaj</v>
      </c>
      <c r="G118" s="35"/>
      <c r="H118" s="35"/>
      <c r="I118" s="28" t="s">
        <v>29</v>
      </c>
      <c r="J118" s="31" t="str">
        <f>E24</f>
        <v>Simona Králová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58"/>
      <c r="B120" s="159"/>
      <c r="C120" s="160" t="s">
        <v>118</v>
      </c>
      <c r="D120" s="161" t="s">
        <v>58</v>
      </c>
      <c r="E120" s="161" t="s">
        <v>54</v>
      </c>
      <c r="F120" s="161" t="s">
        <v>55</v>
      </c>
      <c r="G120" s="161" t="s">
        <v>119</v>
      </c>
      <c r="H120" s="161" t="s">
        <v>120</v>
      </c>
      <c r="I120" s="161" t="s">
        <v>121</v>
      </c>
      <c r="J120" s="162" t="s">
        <v>97</v>
      </c>
      <c r="K120" s="163" t="s">
        <v>122</v>
      </c>
      <c r="L120" s="164"/>
      <c r="M120" s="74" t="s">
        <v>1</v>
      </c>
      <c r="N120" s="75" t="s">
        <v>37</v>
      </c>
      <c r="O120" s="75" t="s">
        <v>123</v>
      </c>
      <c r="P120" s="75" t="s">
        <v>124</v>
      </c>
      <c r="Q120" s="75" t="s">
        <v>125</v>
      </c>
      <c r="R120" s="75" t="s">
        <v>126</v>
      </c>
      <c r="S120" s="75" t="s">
        <v>127</v>
      </c>
      <c r="T120" s="76" t="s">
        <v>128</v>
      </c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3"/>
      <c r="B121" s="34"/>
      <c r="C121" s="81" t="s">
        <v>129</v>
      </c>
      <c r="D121" s="35"/>
      <c r="E121" s="35"/>
      <c r="F121" s="35"/>
      <c r="G121" s="35"/>
      <c r="H121" s="35"/>
      <c r="I121" s="35"/>
      <c r="J121" s="165">
        <f>BK121</f>
        <v>0</v>
      </c>
      <c r="K121" s="35"/>
      <c r="L121" s="38"/>
      <c r="M121" s="77"/>
      <c r="N121" s="166"/>
      <c r="O121" s="78"/>
      <c r="P121" s="167">
        <f>P122+P140</f>
        <v>0</v>
      </c>
      <c r="Q121" s="78"/>
      <c r="R121" s="167">
        <f>R122+R140</f>
        <v>0.0110975</v>
      </c>
      <c r="S121" s="78"/>
      <c r="T121" s="168">
        <f>T122+T140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6" t="s">
        <v>72</v>
      </c>
      <c r="AU121" s="16" t="s">
        <v>99</v>
      </c>
      <c r="BK121" s="169">
        <f>BK122+BK140</f>
        <v>0</v>
      </c>
    </row>
    <row r="122" spans="2:63" s="12" customFormat="1" ht="25.9" customHeight="1">
      <c r="B122" s="170"/>
      <c r="C122" s="171"/>
      <c r="D122" s="172" t="s">
        <v>72</v>
      </c>
      <c r="E122" s="173" t="s">
        <v>130</v>
      </c>
      <c r="F122" s="173" t="s">
        <v>131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</f>
        <v>0</v>
      </c>
      <c r="Q122" s="178"/>
      <c r="R122" s="179">
        <f>R123</f>
        <v>0.0110975</v>
      </c>
      <c r="S122" s="178"/>
      <c r="T122" s="180">
        <f>T123</f>
        <v>0</v>
      </c>
      <c r="AR122" s="181" t="s">
        <v>132</v>
      </c>
      <c r="AT122" s="182" t="s">
        <v>72</v>
      </c>
      <c r="AU122" s="182" t="s">
        <v>73</v>
      </c>
      <c r="AY122" s="181" t="s">
        <v>133</v>
      </c>
      <c r="BK122" s="183">
        <f>BK123</f>
        <v>0</v>
      </c>
    </row>
    <row r="123" spans="2:63" s="12" customFormat="1" ht="22.9" customHeight="1">
      <c r="B123" s="170"/>
      <c r="C123" s="171"/>
      <c r="D123" s="172" t="s">
        <v>72</v>
      </c>
      <c r="E123" s="184" t="s">
        <v>417</v>
      </c>
      <c r="F123" s="184" t="s">
        <v>418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SUM(P124:P139)</f>
        <v>0</v>
      </c>
      <c r="Q123" s="178"/>
      <c r="R123" s="179">
        <f>SUM(R124:R139)</f>
        <v>0.0110975</v>
      </c>
      <c r="S123" s="178"/>
      <c r="T123" s="180">
        <f>SUM(T124:T139)</f>
        <v>0</v>
      </c>
      <c r="AR123" s="181" t="s">
        <v>132</v>
      </c>
      <c r="AT123" s="182" t="s">
        <v>72</v>
      </c>
      <c r="AU123" s="182" t="s">
        <v>81</v>
      </c>
      <c r="AY123" s="181" t="s">
        <v>133</v>
      </c>
      <c r="BK123" s="183">
        <f>SUM(BK124:BK139)</f>
        <v>0</v>
      </c>
    </row>
    <row r="124" spans="1:65" s="2" customFormat="1" ht="16.5" customHeight="1">
      <c r="A124" s="33"/>
      <c r="B124" s="34"/>
      <c r="C124" s="186" t="s">
        <v>81</v>
      </c>
      <c r="D124" s="186" t="s">
        <v>136</v>
      </c>
      <c r="E124" s="187" t="s">
        <v>419</v>
      </c>
      <c r="F124" s="188" t="s">
        <v>230</v>
      </c>
      <c r="G124" s="189" t="s">
        <v>186</v>
      </c>
      <c r="H124" s="190">
        <v>1</v>
      </c>
      <c r="I124" s="191"/>
      <c r="J124" s="192">
        <f>ROUND(I124*H124,2)</f>
        <v>0</v>
      </c>
      <c r="K124" s="193"/>
      <c r="L124" s="38"/>
      <c r="M124" s="194" t="s">
        <v>1</v>
      </c>
      <c r="N124" s="195" t="s">
        <v>39</v>
      </c>
      <c r="O124" s="70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98" t="s">
        <v>140</v>
      </c>
      <c r="AT124" s="198" t="s">
        <v>136</v>
      </c>
      <c r="AU124" s="198" t="s">
        <v>132</v>
      </c>
      <c r="AY124" s="16" t="s">
        <v>133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16" t="s">
        <v>132</v>
      </c>
      <c r="BK124" s="199">
        <f>ROUND(I124*H124,2)</f>
        <v>0</v>
      </c>
      <c r="BL124" s="16" t="s">
        <v>140</v>
      </c>
      <c r="BM124" s="198" t="s">
        <v>420</v>
      </c>
    </row>
    <row r="125" spans="1:65" s="2" customFormat="1" ht="16.5" customHeight="1">
      <c r="A125" s="33"/>
      <c r="B125" s="34"/>
      <c r="C125" s="186" t="s">
        <v>132</v>
      </c>
      <c r="D125" s="186" t="s">
        <v>136</v>
      </c>
      <c r="E125" s="187" t="s">
        <v>421</v>
      </c>
      <c r="F125" s="188" t="s">
        <v>422</v>
      </c>
      <c r="G125" s="189" t="s">
        <v>139</v>
      </c>
      <c r="H125" s="190">
        <v>30</v>
      </c>
      <c r="I125" s="191"/>
      <c r="J125" s="192">
        <f>ROUND(I125*H125,2)</f>
        <v>0</v>
      </c>
      <c r="K125" s="193"/>
      <c r="L125" s="38"/>
      <c r="M125" s="194" t="s">
        <v>1</v>
      </c>
      <c r="N125" s="195" t="s">
        <v>39</v>
      </c>
      <c r="O125" s="70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8" t="s">
        <v>140</v>
      </c>
      <c r="AT125" s="198" t="s">
        <v>136</v>
      </c>
      <c r="AU125" s="198" t="s">
        <v>132</v>
      </c>
      <c r="AY125" s="16" t="s">
        <v>133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6" t="s">
        <v>132</v>
      </c>
      <c r="BK125" s="199">
        <f>ROUND(I125*H125,2)</f>
        <v>0</v>
      </c>
      <c r="BL125" s="16" t="s">
        <v>140</v>
      </c>
      <c r="BM125" s="198" t="s">
        <v>423</v>
      </c>
    </row>
    <row r="126" spans="1:65" s="2" customFormat="1" ht="16.5" customHeight="1">
      <c r="A126" s="33"/>
      <c r="B126" s="34"/>
      <c r="C126" s="200" t="s">
        <v>146</v>
      </c>
      <c r="D126" s="200" t="s">
        <v>214</v>
      </c>
      <c r="E126" s="201" t="s">
        <v>424</v>
      </c>
      <c r="F126" s="202" t="s">
        <v>425</v>
      </c>
      <c r="G126" s="203" t="s">
        <v>139</v>
      </c>
      <c r="H126" s="204">
        <v>34.5</v>
      </c>
      <c r="I126" s="205"/>
      <c r="J126" s="206">
        <f>ROUND(I126*H126,2)</f>
        <v>0</v>
      </c>
      <c r="K126" s="207"/>
      <c r="L126" s="208"/>
      <c r="M126" s="209" t="s">
        <v>1</v>
      </c>
      <c r="N126" s="210" t="s">
        <v>39</v>
      </c>
      <c r="O126" s="70"/>
      <c r="P126" s="196">
        <f>O126*H126</f>
        <v>0</v>
      </c>
      <c r="Q126" s="196">
        <v>0.00013</v>
      </c>
      <c r="R126" s="196">
        <f>Q126*H126</f>
        <v>0.004484999999999999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426</v>
      </c>
      <c r="AT126" s="198" t="s">
        <v>214</v>
      </c>
      <c r="AU126" s="198" t="s">
        <v>132</v>
      </c>
      <c r="AY126" s="16" t="s">
        <v>133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132</v>
      </c>
      <c r="BK126" s="199">
        <f>ROUND(I126*H126,2)</f>
        <v>0</v>
      </c>
      <c r="BL126" s="16" t="s">
        <v>427</v>
      </c>
      <c r="BM126" s="198" t="s">
        <v>428</v>
      </c>
    </row>
    <row r="127" spans="2:51" s="13" customFormat="1" ht="11.25">
      <c r="B127" s="217"/>
      <c r="C127" s="218"/>
      <c r="D127" s="219" t="s">
        <v>429</v>
      </c>
      <c r="E127" s="218"/>
      <c r="F127" s="220" t="s">
        <v>430</v>
      </c>
      <c r="G127" s="218"/>
      <c r="H127" s="221">
        <v>34.5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429</v>
      </c>
      <c r="AU127" s="227" t="s">
        <v>132</v>
      </c>
      <c r="AV127" s="13" t="s">
        <v>132</v>
      </c>
      <c r="AW127" s="13" t="s">
        <v>4</v>
      </c>
      <c r="AX127" s="13" t="s">
        <v>81</v>
      </c>
      <c r="AY127" s="227" t="s">
        <v>133</v>
      </c>
    </row>
    <row r="128" spans="1:65" s="2" customFormat="1" ht="24.2" customHeight="1">
      <c r="A128" s="33"/>
      <c r="B128" s="34"/>
      <c r="C128" s="186" t="s">
        <v>152</v>
      </c>
      <c r="D128" s="186" t="s">
        <v>136</v>
      </c>
      <c r="E128" s="187" t="s">
        <v>431</v>
      </c>
      <c r="F128" s="188" t="s">
        <v>432</v>
      </c>
      <c r="G128" s="189" t="s">
        <v>139</v>
      </c>
      <c r="H128" s="190">
        <v>25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39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140</v>
      </c>
      <c r="AT128" s="198" t="s">
        <v>136</v>
      </c>
      <c r="AU128" s="198" t="s">
        <v>132</v>
      </c>
      <c r="AY128" s="16" t="s">
        <v>133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132</v>
      </c>
      <c r="BK128" s="199">
        <f>ROUND(I128*H128,2)</f>
        <v>0</v>
      </c>
      <c r="BL128" s="16" t="s">
        <v>140</v>
      </c>
      <c r="BM128" s="198" t="s">
        <v>433</v>
      </c>
    </row>
    <row r="129" spans="2:51" s="14" customFormat="1" ht="33.75">
      <c r="B129" s="228"/>
      <c r="C129" s="229"/>
      <c r="D129" s="219" t="s">
        <v>429</v>
      </c>
      <c r="E129" s="230" t="s">
        <v>1</v>
      </c>
      <c r="F129" s="231" t="s">
        <v>434</v>
      </c>
      <c r="G129" s="229"/>
      <c r="H129" s="230" t="s">
        <v>1</v>
      </c>
      <c r="I129" s="232"/>
      <c r="J129" s="229"/>
      <c r="K129" s="229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429</v>
      </c>
      <c r="AU129" s="237" t="s">
        <v>132</v>
      </c>
      <c r="AV129" s="14" t="s">
        <v>81</v>
      </c>
      <c r="AW129" s="14" t="s">
        <v>31</v>
      </c>
      <c r="AX129" s="14" t="s">
        <v>73</v>
      </c>
      <c r="AY129" s="237" t="s">
        <v>133</v>
      </c>
    </row>
    <row r="130" spans="2:51" s="14" customFormat="1" ht="22.5">
      <c r="B130" s="228"/>
      <c r="C130" s="229"/>
      <c r="D130" s="219" t="s">
        <v>429</v>
      </c>
      <c r="E130" s="230" t="s">
        <v>1</v>
      </c>
      <c r="F130" s="231" t="s">
        <v>435</v>
      </c>
      <c r="G130" s="229"/>
      <c r="H130" s="230" t="s">
        <v>1</v>
      </c>
      <c r="I130" s="232"/>
      <c r="J130" s="229"/>
      <c r="K130" s="229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429</v>
      </c>
      <c r="AU130" s="237" t="s">
        <v>132</v>
      </c>
      <c r="AV130" s="14" t="s">
        <v>81</v>
      </c>
      <c r="AW130" s="14" t="s">
        <v>31</v>
      </c>
      <c r="AX130" s="14" t="s">
        <v>73</v>
      </c>
      <c r="AY130" s="237" t="s">
        <v>133</v>
      </c>
    </row>
    <row r="131" spans="2:51" s="13" customFormat="1" ht="11.25">
      <c r="B131" s="217"/>
      <c r="C131" s="218"/>
      <c r="D131" s="219" t="s">
        <v>429</v>
      </c>
      <c r="E131" s="238" t="s">
        <v>1</v>
      </c>
      <c r="F131" s="220" t="s">
        <v>436</v>
      </c>
      <c r="G131" s="218"/>
      <c r="H131" s="221">
        <v>25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429</v>
      </c>
      <c r="AU131" s="227" t="s">
        <v>132</v>
      </c>
      <c r="AV131" s="13" t="s">
        <v>132</v>
      </c>
      <c r="AW131" s="13" t="s">
        <v>31</v>
      </c>
      <c r="AX131" s="13" t="s">
        <v>81</v>
      </c>
      <c r="AY131" s="227" t="s">
        <v>133</v>
      </c>
    </row>
    <row r="132" spans="1:65" s="2" customFormat="1" ht="24.2" customHeight="1">
      <c r="A132" s="33"/>
      <c r="B132" s="34"/>
      <c r="C132" s="200" t="s">
        <v>156</v>
      </c>
      <c r="D132" s="200" t="s">
        <v>214</v>
      </c>
      <c r="E132" s="201" t="s">
        <v>437</v>
      </c>
      <c r="F132" s="202" t="s">
        <v>438</v>
      </c>
      <c r="G132" s="203" t="s">
        <v>139</v>
      </c>
      <c r="H132" s="204">
        <v>28.75</v>
      </c>
      <c r="I132" s="205"/>
      <c r="J132" s="206">
        <f>ROUND(I132*H132,2)</f>
        <v>0</v>
      </c>
      <c r="K132" s="207"/>
      <c r="L132" s="208"/>
      <c r="M132" s="209" t="s">
        <v>1</v>
      </c>
      <c r="N132" s="210" t="s">
        <v>39</v>
      </c>
      <c r="O132" s="70"/>
      <c r="P132" s="196">
        <f>O132*H132</f>
        <v>0</v>
      </c>
      <c r="Q132" s="196">
        <v>0.00017</v>
      </c>
      <c r="R132" s="196">
        <f>Q132*H132</f>
        <v>0.0048875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217</v>
      </c>
      <c r="AT132" s="198" t="s">
        <v>214</v>
      </c>
      <c r="AU132" s="198" t="s">
        <v>132</v>
      </c>
      <c r="AY132" s="16" t="s">
        <v>133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132</v>
      </c>
      <c r="BK132" s="199">
        <f>ROUND(I132*H132,2)</f>
        <v>0</v>
      </c>
      <c r="BL132" s="16" t="s">
        <v>140</v>
      </c>
      <c r="BM132" s="198" t="s">
        <v>439</v>
      </c>
    </row>
    <row r="133" spans="2:51" s="13" customFormat="1" ht="11.25">
      <c r="B133" s="217"/>
      <c r="C133" s="218"/>
      <c r="D133" s="219" t="s">
        <v>429</v>
      </c>
      <c r="E133" s="218"/>
      <c r="F133" s="220" t="s">
        <v>440</v>
      </c>
      <c r="G133" s="218"/>
      <c r="H133" s="221">
        <v>28.75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429</v>
      </c>
      <c r="AU133" s="227" t="s">
        <v>132</v>
      </c>
      <c r="AV133" s="13" t="s">
        <v>132</v>
      </c>
      <c r="AW133" s="13" t="s">
        <v>4</v>
      </c>
      <c r="AX133" s="13" t="s">
        <v>81</v>
      </c>
      <c r="AY133" s="227" t="s">
        <v>133</v>
      </c>
    </row>
    <row r="134" spans="1:65" s="2" customFormat="1" ht="24.2" customHeight="1">
      <c r="A134" s="33"/>
      <c r="B134" s="34"/>
      <c r="C134" s="186" t="s">
        <v>160</v>
      </c>
      <c r="D134" s="186" t="s">
        <v>136</v>
      </c>
      <c r="E134" s="187" t="s">
        <v>441</v>
      </c>
      <c r="F134" s="188" t="s">
        <v>442</v>
      </c>
      <c r="G134" s="189" t="s">
        <v>163</v>
      </c>
      <c r="H134" s="190">
        <v>1</v>
      </c>
      <c r="I134" s="191"/>
      <c r="J134" s="192">
        <f>ROUND(I134*H134,2)</f>
        <v>0</v>
      </c>
      <c r="K134" s="193"/>
      <c r="L134" s="38"/>
      <c r="M134" s="194" t="s">
        <v>1</v>
      </c>
      <c r="N134" s="195" t="s">
        <v>39</v>
      </c>
      <c r="O134" s="70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140</v>
      </c>
      <c r="AT134" s="198" t="s">
        <v>136</v>
      </c>
      <c r="AU134" s="198" t="s">
        <v>132</v>
      </c>
      <c r="AY134" s="16" t="s">
        <v>133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6" t="s">
        <v>132</v>
      </c>
      <c r="BK134" s="199">
        <f>ROUND(I134*H134,2)</f>
        <v>0</v>
      </c>
      <c r="BL134" s="16" t="s">
        <v>140</v>
      </c>
      <c r="BM134" s="198" t="s">
        <v>443</v>
      </c>
    </row>
    <row r="135" spans="1:65" s="2" customFormat="1" ht="24.2" customHeight="1">
      <c r="A135" s="33"/>
      <c r="B135" s="34"/>
      <c r="C135" s="186" t="s">
        <v>165</v>
      </c>
      <c r="D135" s="186" t="s">
        <v>136</v>
      </c>
      <c r="E135" s="187" t="s">
        <v>444</v>
      </c>
      <c r="F135" s="188" t="s">
        <v>445</v>
      </c>
      <c r="G135" s="189" t="s">
        <v>139</v>
      </c>
      <c r="H135" s="190">
        <v>30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427</v>
      </c>
      <c r="AT135" s="198" t="s">
        <v>136</v>
      </c>
      <c r="AU135" s="198" t="s">
        <v>132</v>
      </c>
      <c r="AY135" s="16" t="s">
        <v>133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132</v>
      </c>
      <c r="BK135" s="199">
        <f>ROUND(I135*H135,2)</f>
        <v>0</v>
      </c>
      <c r="BL135" s="16" t="s">
        <v>427</v>
      </c>
      <c r="BM135" s="198" t="s">
        <v>446</v>
      </c>
    </row>
    <row r="136" spans="1:65" s="2" customFormat="1" ht="21.75" customHeight="1">
      <c r="A136" s="33"/>
      <c r="B136" s="34"/>
      <c r="C136" s="200" t="s">
        <v>169</v>
      </c>
      <c r="D136" s="200" t="s">
        <v>214</v>
      </c>
      <c r="E136" s="201" t="s">
        <v>447</v>
      </c>
      <c r="F136" s="202" t="s">
        <v>448</v>
      </c>
      <c r="G136" s="203" t="s">
        <v>139</v>
      </c>
      <c r="H136" s="204">
        <v>34.5</v>
      </c>
      <c r="I136" s="205"/>
      <c r="J136" s="206">
        <f>ROUND(I136*H136,2)</f>
        <v>0</v>
      </c>
      <c r="K136" s="207"/>
      <c r="L136" s="208"/>
      <c r="M136" s="209" t="s">
        <v>1</v>
      </c>
      <c r="N136" s="210" t="s">
        <v>39</v>
      </c>
      <c r="O136" s="70"/>
      <c r="P136" s="196">
        <f>O136*H136</f>
        <v>0</v>
      </c>
      <c r="Q136" s="196">
        <v>5E-05</v>
      </c>
      <c r="R136" s="196">
        <f>Q136*H136</f>
        <v>0.0017250000000000002</v>
      </c>
      <c r="S136" s="196">
        <v>0</v>
      </c>
      <c r="T136" s="197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426</v>
      </c>
      <c r="AT136" s="198" t="s">
        <v>214</v>
      </c>
      <c r="AU136" s="198" t="s">
        <v>132</v>
      </c>
      <c r="AY136" s="16" t="s">
        <v>133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6" t="s">
        <v>132</v>
      </c>
      <c r="BK136" s="199">
        <f>ROUND(I136*H136,2)</f>
        <v>0</v>
      </c>
      <c r="BL136" s="16" t="s">
        <v>427</v>
      </c>
      <c r="BM136" s="198" t="s">
        <v>449</v>
      </c>
    </row>
    <row r="137" spans="2:51" s="13" customFormat="1" ht="11.25">
      <c r="B137" s="217"/>
      <c r="C137" s="218"/>
      <c r="D137" s="219" t="s">
        <v>429</v>
      </c>
      <c r="E137" s="218"/>
      <c r="F137" s="220" t="s">
        <v>430</v>
      </c>
      <c r="G137" s="218"/>
      <c r="H137" s="221">
        <v>34.5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429</v>
      </c>
      <c r="AU137" s="227" t="s">
        <v>132</v>
      </c>
      <c r="AV137" s="13" t="s">
        <v>132</v>
      </c>
      <c r="AW137" s="13" t="s">
        <v>4</v>
      </c>
      <c r="AX137" s="13" t="s">
        <v>81</v>
      </c>
      <c r="AY137" s="227" t="s">
        <v>133</v>
      </c>
    </row>
    <row r="138" spans="1:65" s="2" customFormat="1" ht="24.2" customHeight="1">
      <c r="A138" s="33"/>
      <c r="B138" s="34"/>
      <c r="C138" s="186" t="s">
        <v>173</v>
      </c>
      <c r="D138" s="186" t="s">
        <v>136</v>
      </c>
      <c r="E138" s="187" t="s">
        <v>450</v>
      </c>
      <c r="F138" s="188" t="s">
        <v>451</v>
      </c>
      <c r="G138" s="189" t="s">
        <v>144</v>
      </c>
      <c r="H138" s="190">
        <v>0.005</v>
      </c>
      <c r="I138" s="191"/>
      <c r="J138" s="192">
        <f>ROUND(I138*H138,2)</f>
        <v>0</v>
      </c>
      <c r="K138" s="193"/>
      <c r="L138" s="38"/>
      <c r="M138" s="194" t="s">
        <v>1</v>
      </c>
      <c r="N138" s="195" t="s">
        <v>39</v>
      </c>
      <c r="O138" s="70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140</v>
      </c>
      <c r="AT138" s="198" t="s">
        <v>136</v>
      </c>
      <c r="AU138" s="198" t="s">
        <v>132</v>
      </c>
      <c r="AY138" s="16" t="s">
        <v>133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132</v>
      </c>
      <c r="BK138" s="199">
        <f>ROUND(I138*H138,2)</f>
        <v>0</v>
      </c>
      <c r="BL138" s="16" t="s">
        <v>140</v>
      </c>
      <c r="BM138" s="198" t="s">
        <v>452</v>
      </c>
    </row>
    <row r="139" spans="1:65" s="2" customFormat="1" ht="24.2" customHeight="1">
      <c r="A139" s="33"/>
      <c r="B139" s="34"/>
      <c r="C139" s="186" t="s">
        <v>179</v>
      </c>
      <c r="D139" s="186" t="s">
        <v>136</v>
      </c>
      <c r="E139" s="187" t="s">
        <v>453</v>
      </c>
      <c r="F139" s="188" t="s">
        <v>454</v>
      </c>
      <c r="G139" s="189" t="s">
        <v>144</v>
      </c>
      <c r="H139" s="190">
        <v>0.005</v>
      </c>
      <c r="I139" s="191"/>
      <c r="J139" s="192">
        <f>ROUND(I139*H139,2)</f>
        <v>0</v>
      </c>
      <c r="K139" s="193"/>
      <c r="L139" s="38"/>
      <c r="M139" s="194" t="s">
        <v>1</v>
      </c>
      <c r="N139" s="195" t="s">
        <v>39</v>
      </c>
      <c r="O139" s="70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140</v>
      </c>
      <c r="AT139" s="198" t="s">
        <v>136</v>
      </c>
      <c r="AU139" s="198" t="s">
        <v>132</v>
      </c>
      <c r="AY139" s="16" t="s">
        <v>133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132</v>
      </c>
      <c r="BK139" s="199">
        <f>ROUND(I139*H139,2)</f>
        <v>0</v>
      </c>
      <c r="BL139" s="16" t="s">
        <v>140</v>
      </c>
      <c r="BM139" s="198" t="s">
        <v>455</v>
      </c>
    </row>
    <row r="140" spans="2:63" s="12" customFormat="1" ht="25.9" customHeight="1">
      <c r="B140" s="170"/>
      <c r="C140" s="171"/>
      <c r="D140" s="172" t="s">
        <v>72</v>
      </c>
      <c r="E140" s="173" t="s">
        <v>368</v>
      </c>
      <c r="F140" s="173" t="s">
        <v>369</v>
      </c>
      <c r="G140" s="171"/>
      <c r="H140" s="171"/>
      <c r="I140" s="174"/>
      <c r="J140" s="175">
        <f>BK140</f>
        <v>0</v>
      </c>
      <c r="K140" s="171"/>
      <c r="L140" s="176"/>
      <c r="M140" s="177"/>
      <c r="N140" s="178"/>
      <c r="O140" s="178"/>
      <c r="P140" s="179">
        <f>P141+P143</f>
        <v>0</v>
      </c>
      <c r="Q140" s="178"/>
      <c r="R140" s="179">
        <f>R141+R143</f>
        <v>0</v>
      </c>
      <c r="S140" s="178"/>
      <c r="T140" s="180">
        <f>T141+T143</f>
        <v>0</v>
      </c>
      <c r="AR140" s="181" t="s">
        <v>156</v>
      </c>
      <c r="AT140" s="182" t="s">
        <v>72</v>
      </c>
      <c r="AU140" s="182" t="s">
        <v>73</v>
      </c>
      <c r="AY140" s="181" t="s">
        <v>133</v>
      </c>
      <c r="BK140" s="183">
        <f>BK141+BK143</f>
        <v>0</v>
      </c>
    </row>
    <row r="141" spans="2:63" s="12" customFormat="1" ht="22.9" customHeight="1">
      <c r="B141" s="170"/>
      <c r="C141" s="171"/>
      <c r="D141" s="172" t="s">
        <v>72</v>
      </c>
      <c r="E141" s="184" t="s">
        <v>388</v>
      </c>
      <c r="F141" s="184" t="s">
        <v>389</v>
      </c>
      <c r="G141" s="171"/>
      <c r="H141" s="171"/>
      <c r="I141" s="174"/>
      <c r="J141" s="185">
        <f>BK141</f>
        <v>0</v>
      </c>
      <c r="K141" s="171"/>
      <c r="L141" s="176"/>
      <c r="M141" s="177"/>
      <c r="N141" s="178"/>
      <c r="O141" s="178"/>
      <c r="P141" s="179">
        <f>P142</f>
        <v>0</v>
      </c>
      <c r="Q141" s="178"/>
      <c r="R141" s="179">
        <f>R142</f>
        <v>0</v>
      </c>
      <c r="S141" s="178"/>
      <c r="T141" s="180">
        <f>T142</f>
        <v>0</v>
      </c>
      <c r="AR141" s="181" t="s">
        <v>156</v>
      </c>
      <c r="AT141" s="182" t="s">
        <v>72</v>
      </c>
      <c r="AU141" s="182" t="s">
        <v>81</v>
      </c>
      <c r="AY141" s="181" t="s">
        <v>133</v>
      </c>
      <c r="BK141" s="183">
        <f>BK142</f>
        <v>0</v>
      </c>
    </row>
    <row r="142" spans="1:65" s="2" customFormat="1" ht="16.5" customHeight="1">
      <c r="A142" s="33"/>
      <c r="B142" s="34"/>
      <c r="C142" s="186" t="s">
        <v>183</v>
      </c>
      <c r="D142" s="186" t="s">
        <v>136</v>
      </c>
      <c r="E142" s="187" t="s">
        <v>394</v>
      </c>
      <c r="F142" s="188" t="s">
        <v>395</v>
      </c>
      <c r="G142" s="189" t="s">
        <v>186</v>
      </c>
      <c r="H142" s="190">
        <v>1</v>
      </c>
      <c r="I142" s="191"/>
      <c r="J142" s="192">
        <f>ROUND(I142*H142,2)</f>
        <v>0</v>
      </c>
      <c r="K142" s="193"/>
      <c r="L142" s="38"/>
      <c r="M142" s="194" t="s">
        <v>1</v>
      </c>
      <c r="N142" s="195" t="s">
        <v>39</v>
      </c>
      <c r="O142" s="70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375</v>
      </c>
      <c r="AT142" s="198" t="s">
        <v>136</v>
      </c>
      <c r="AU142" s="198" t="s">
        <v>132</v>
      </c>
      <c r="AY142" s="16" t="s">
        <v>133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6" t="s">
        <v>132</v>
      </c>
      <c r="BK142" s="199">
        <f>ROUND(I142*H142,2)</f>
        <v>0</v>
      </c>
      <c r="BL142" s="16" t="s">
        <v>375</v>
      </c>
      <c r="BM142" s="198" t="s">
        <v>456</v>
      </c>
    </row>
    <row r="143" spans="2:63" s="12" customFormat="1" ht="22.9" customHeight="1">
      <c r="B143" s="170"/>
      <c r="C143" s="171"/>
      <c r="D143" s="172" t="s">
        <v>72</v>
      </c>
      <c r="E143" s="184" t="s">
        <v>397</v>
      </c>
      <c r="F143" s="184" t="s">
        <v>398</v>
      </c>
      <c r="G143" s="171"/>
      <c r="H143" s="171"/>
      <c r="I143" s="174"/>
      <c r="J143" s="185">
        <f>BK143</f>
        <v>0</v>
      </c>
      <c r="K143" s="171"/>
      <c r="L143" s="176"/>
      <c r="M143" s="177"/>
      <c r="N143" s="178"/>
      <c r="O143" s="178"/>
      <c r="P143" s="179">
        <f>P144</f>
        <v>0</v>
      </c>
      <c r="Q143" s="178"/>
      <c r="R143" s="179">
        <f>R144</f>
        <v>0</v>
      </c>
      <c r="S143" s="178"/>
      <c r="T143" s="180">
        <f>T144</f>
        <v>0</v>
      </c>
      <c r="AR143" s="181" t="s">
        <v>156</v>
      </c>
      <c r="AT143" s="182" t="s">
        <v>72</v>
      </c>
      <c r="AU143" s="182" t="s">
        <v>81</v>
      </c>
      <c r="AY143" s="181" t="s">
        <v>133</v>
      </c>
      <c r="BK143" s="183">
        <f>BK144</f>
        <v>0</v>
      </c>
    </row>
    <row r="144" spans="1:65" s="2" customFormat="1" ht="16.5" customHeight="1">
      <c r="A144" s="33"/>
      <c r="B144" s="34"/>
      <c r="C144" s="186" t="s">
        <v>8</v>
      </c>
      <c r="D144" s="186" t="s">
        <v>136</v>
      </c>
      <c r="E144" s="187" t="s">
        <v>400</v>
      </c>
      <c r="F144" s="188" t="s">
        <v>401</v>
      </c>
      <c r="G144" s="189" t="s">
        <v>186</v>
      </c>
      <c r="H144" s="190">
        <v>1</v>
      </c>
      <c r="I144" s="191"/>
      <c r="J144" s="192">
        <f>ROUND(I144*H144,2)</f>
        <v>0</v>
      </c>
      <c r="K144" s="193"/>
      <c r="L144" s="38"/>
      <c r="M144" s="212" t="s">
        <v>1</v>
      </c>
      <c r="N144" s="213" t="s">
        <v>39</v>
      </c>
      <c r="O144" s="214"/>
      <c r="P144" s="215">
        <f>O144*H144</f>
        <v>0</v>
      </c>
      <c r="Q144" s="215">
        <v>0</v>
      </c>
      <c r="R144" s="215">
        <f>Q144*H144</f>
        <v>0</v>
      </c>
      <c r="S144" s="215">
        <v>0</v>
      </c>
      <c r="T144" s="216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8" t="s">
        <v>375</v>
      </c>
      <c r="AT144" s="198" t="s">
        <v>136</v>
      </c>
      <c r="AU144" s="198" t="s">
        <v>132</v>
      </c>
      <c r="AY144" s="16" t="s">
        <v>133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6" t="s">
        <v>132</v>
      </c>
      <c r="BK144" s="199">
        <f>ROUND(I144*H144,2)</f>
        <v>0</v>
      </c>
      <c r="BL144" s="16" t="s">
        <v>375</v>
      </c>
      <c r="BM144" s="198" t="s">
        <v>457</v>
      </c>
    </row>
    <row r="145" spans="1:31" s="2" customFormat="1" ht="6.95" customHeight="1">
      <c r="A145" s="33"/>
      <c r="B145" s="53"/>
      <c r="C145" s="54"/>
      <c r="D145" s="54"/>
      <c r="E145" s="54"/>
      <c r="F145" s="54"/>
      <c r="G145" s="54"/>
      <c r="H145" s="54"/>
      <c r="I145" s="54"/>
      <c r="J145" s="54"/>
      <c r="K145" s="54"/>
      <c r="L145" s="38"/>
      <c r="M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</row>
  </sheetData>
  <sheetProtection algorithmName="SHA-512" hashValue="WYJSfCB9zcQDy1IdqNeYt4xcA4qmd41APgwnpMgqxAc2pdGvZ6XY97F6wNY6HFA4GDED0rlLlQIZMfyqUiX47A==" saltValue="Ha9W+Sd+G+ziJUZoKEgd4B4iaYiFdzqfed0E/kgTvBQT7D7imjdQJaDDlon9tu28kKw/QDQbscm7VF+YqP+6lA==" spinCount="100000" sheet="1" objects="1" scenarios="1" formatColumns="0" formatRows="0" autoFilter="0"/>
  <autoFilter ref="C120:K14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2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88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81</v>
      </c>
    </row>
    <row r="4" spans="2:46" s="1" customFormat="1" ht="24.95" customHeight="1">
      <c r="B4" s="19"/>
      <c r="D4" s="109" t="s">
        <v>92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26.25" customHeight="1">
      <c r="B7" s="19"/>
      <c r="E7" s="280" t="str">
        <f>'Rekapitulace stavby'!K6</f>
        <v>Výměna kotlů, ohřívačů vody a rozvodů topení, vč. úpravy elektro a komínů v BD Zelená 1084/15 a 15a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93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2" t="s">
        <v>458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45440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29</v>
      </c>
      <c r="E23" s="33"/>
      <c r="F23" s="33"/>
      <c r="G23" s="33"/>
      <c r="H23" s="33"/>
      <c r="I23" s="111" t="s">
        <v>24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30</v>
      </c>
      <c r="F24" s="33"/>
      <c r="G24" s="33"/>
      <c r="H24" s="33"/>
      <c r="I24" s="111" t="s">
        <v>25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ROUND((SUM(BE123:BE139)),2)</f>
        <v>0</v>
      </c>
      <c r="G33" s="33"/>
      <c r="H33" s="33"/>
      <c r="I33" s="123">
        <v>0.21</v>
      </c>
      <c r="J33" s="122">
        <f>ROUND(((SUM(BE123:BE139))*I33),2)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ROUND((SUM(BF123:BF139)),2)</f>
        <v>0</v>
      </c>
      <c r="G34" s="33"/>
      <c r="H34" s="33"/>
      <c r="I34" s="123">
        <v>0.12</v>
      </c>
      <c r="J34" s="122">
        <f>ROUND(((SUM(BF123:BF139))*I34),2)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ROUND((SUM(BG123:BG139)),2)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ROUND((SUM(BH123:BH139)),2)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ROUND((SUM(BI123:BI139)),2)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5"/>
      <c r="D85" s="35"/>
      <c r="E85" s="287" t="str">
        <f>E7</f>
        <v>Výměna kotlů, ohřívačů vody a rozvodů topení, vč. úpravy elektro a komínů v BD Zelená 1084/15 a 15a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93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9" t="str">
        <f>E9</f>
        <v>05 - Byt č. 7, Odkouření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45440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29</v>
      </c>
      <c r="J92" s="31" t="str">
        <f>E24</f>
        <v>Simona Králová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96</v>
      </c>
      <c r="D94" s="143"/>
      <c r="E94" s="143"/>
      <c r="F94" s="143"/>
      <c r="G94" s="143"/>
      <c r="H94" s="143"/>
      <c r="I94" s="143"/>
      <c r="J94" s="144" t="s">
        <v>97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98</v>
      </c>
      <c r="D96" s="35"/>
      <c r="E96" s="35"/>
      <c r="F96" s="35"/>
      <c r="G96" s="35"/>
      <c r="H96" s="35"/>
      <c r="I96" s="35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99</v>
      </c>
    </row>
    <row r="97" spans="2:12" s="9" customFormat="1" ht="24.95" customHeight="1">
      <c r="B97" s="146"/>
      <c r="C97" s="147"/>
      <c r="D97" s="148" t="s">
        <v>100</v>
      </c>
      <c r="E97" s="149"/>
      <c r="F97" s="149"/>
      <c r="G97" s="149"/>
      <c r="H97" s="149"/>
      <c r="I97" s="149"/>
      <c r="J97" s="150">
        <f>J124</f>
        <v>0</v>
      </c>
      <c r="K97" s="147"/>
      <c r="L97" s="151"/>
    </row>
    <row r="98" spans="2:12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5"/>
      <c r="J98" s="156">
        <f>J125</f>
        <v>0</v>
      </c>
      <c r="K98" s="153"/>
      <c r="L98" s="157"/>
    </row>
    <row r="99" spans="2:12" s="9" customFormat="1" ht="24.95" customHeight="1">
      <c r="B99" s="146"/>
      <c r="C99" s="147"/>
      <c r="D99" s="148" t="s">
        <v>108</v>
      </c>
      <c r="E99" s="149"/>
      <c r="F99" s="149"/>
      <c r="G99" s="149"/>
      <c r="H99" s="149"/>
      <c r="I99" s="149"/>
      <c r="J99" s="150">
        <f>J131</f>
        <v>0</v>
      </c>
      <c r="K99" s="147"/>
      <c r="L99" s="151"/>
    </row>
    <row r="100" spans="2:12" s="9" customFormat="1" ht="24.95" customHeight="1">
      <c r="B100" s="146"/>
      <c r="C100" s="147"/>
      <c r="D100" s="148" t="s">
        <v>109</v>
      </c>
      <c r="E100" s="149"/>
      <c r="F100" s="149"/>
      <c r="G100" s="149"/>
      <c r="H100" s="149"/>
      <c r="I100" s="149"/>
      <c r="J100" s="150">
        <f>J133</f>
        <v>0</v>
      </c>
      <c r="K100" s="147"/>
      <c r="L100" s="151"/>
    </row>
    <row r="101" spans="2:12" s="10" customFormat="1" ht="19.9" customHeight="1">
      <c r="B101" s="152"/>
      <c r="C101" s="153"/>
      <c r="D101" s="154" t="s">
        <v>111</v>
      </c>
      <c r="E101" s="155"/>
      <c r="F101" s="155"/>
      <c r="G101" s="155"/>
      <c r="H101" s="155"/>
      <c r="I101" s="155"/>
      <c r="J101" s="156">
        <f>J134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113</v>
      </c>
      <c r="E102" s="155"/>
      <c r="F102" s="155"/>
      <c r="G102" s="155"/>
      <c r="H102" s="155"/>
      <c r="I102" s="155"/>
      <c r="J102" s="156">
        <f>J136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116</v>
      </c>
      <c r="E103" s="155"/>
      <c r="F103" s="155"/>
      <c r="G103" s="155"/>
      <c r="H103" s="155"/>
      <c r="I103" s="155"/>
      <c r="J103" s="156">
        <f>J138</f>
        <v>0</v>
      </c>
      <c r="K103" s="153"/>
      <c r="L103" s="157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117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6.25" customHeight="1">
      <c r="A113" s="33"/>
      <c r="B113" s="34"/>
      <c r="C113" s="35"/>
      <c r="D113" s="35"/>
      <c r="E113" s="287" t="str">
        <f>E7</f>
        <v>Výměna kotlů, ohřívačů vody a rozvodů topení, vč. úpravy elektro a komínů v BD Zelená 1084/15 a 15a</v>
      </c>
      <c r="F113" s="288"/>
      <c r="G113" s="288"/>
      <c r="H113" s="288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93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39" t="str">
        <f>E9</f>
        <v>05 - Byt č. 7, Odkouření</v>
      </c>
      <c r="F115" s="289"/>
      <c r="G115" s="289"/>
      <c r="H115" s="289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5"/>
      <c r="E117" s="35"/>
      <c r="F117" s="26" t="str">
        <f>F12</f>
        <v xml:space="preserve"> </v>
      </c>
      <c r="G117" s="35"/>
      <c r="H117" s="35"/>
      <c r="I117" s="28" t="s">
        <v>22</v>
      </c>
      <c r="J117" s="65">
        <f>IF(J12="","",J12)</f>
        <v>45440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23</v>
      </c>
      <c r="D119" s="35"/>
      <c r="E119" s="35"/>
      <c r="F119" s="26" t="str">
        <f>E15</f>
        <v xml:space="preserve"> </v>
      </c>
      <c r="G119" s="35"/>
      <c r="H119" s="35"/>
      <c r="I119" s="28" t="s">
        <v>28</v>
      </c>
      <c r="J119" s="31" t="str">
        <f>E21</f>
        <v xml:space="preserve"> 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26</v>
      </c>
      <c r="D120" s="35"/>
      <c r="E120" s="35"/>
      <c r="F120" s="26" t="str">
        <f>IF(E18="","",E18)</f>
        <v>Vyplň údaj</v>
      </c>
      <c r="G120" s="35"/>
      <c r="H120" s="35"/>
      <c r="I120" s="28" t="s">
        <v>29</v>
      </c>
      <c r="J120" s="31" t="str">
        <f>E24</f>
        <v>Simona Králová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58"/>
      <c r="B122" s="159"/>
      <c r="C122" s="160" t="s">
        <v>118</v>
      </c>
      <c r="D122" s="161" t="s">
        <v>58</v>
      </c>
      <c r="E122" s="161" t="s">
        <v>54</v>
      </c>
      <c r="F122" s="161" t="s">
        <v>55</v>
      </c>
      <c r="G122" s="161" t="s">
        <v>119</v>
      </c>
      <c r="H122" s="161" t="s">
        <v>120</v>
      </c>
      <c r="I122" s="161" t="s">
        <v>121</v>
      </c>
      <c r="J122" s="162" t="s">
        <v>97</v>
      </c>
      <c r="K122" s="163" t="s">
        <v>122</v>
      </c>
      <c r="L122" s="164"/>
      <c r="M122" s="74" t="s">
        <v>1</v>
      </c>
      <c r="N122" s="75" t="s">
        <v>37</v>
      </c>
      <c r="O122" s="75" t="s">
        <v>123</v>
      </c>
      <c r="P122" s="75" t="s">
        <v>124</v>
      </c>
      <c r="Q122" s="75" t="s">
        <v>125</v>
      </c>
      <c r="R122" s="75" t="s">
        <v>126</v>
      </c>
      <c r="S122" s="75" t="s">
        <v>127</v>
      </c>
      <c r="T122" s="76" t="s">
        <v>128</v>
      </c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63" s="2" customFormat="1" ht="22.9" customHeight="1">
      <c r="A123" s="33"/>
      <c r="B123" s="34"/>
      <c r="C123" s="81" t="s">
        <v>129</v>
      </c>
      <c r="D123" s="35"/>
      <c r="E123" s="35"/>
      <c r="F123" s="35"/>
      <c r="G123" s="35"/>
      <c r="H123" s="35"/>
      <c r="I123" s="35"/>
      <c r="J123" s="165">
        <f>BK123</f>
        <v>0</v>
      </c>
      <c r="K123" s="35"/>
      <c r="L123" s="38"/>
      <c r="M123" s="77"/>
      <c r="N123" s="166"/>
      <c r="O123" s="78"/>
      <c r="P123" s="167">
        <f>P124+P131+P133</f>
        <v>0</v>
      </c>
      <c r="Q123" s="78"/>
      <c r="R123" s="167">
        <f>R124+R131+R133</f>
        <v>0</v>
      </c>
      <c r="S123" s="78"/>
      <c r="T123" s="168">
        <f>T124+T131+T133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72</v>
      </c>
      <c r="AU123" s="16" t="s">
        <v>99</v>
      </c>
      <c r="BK123" s="169">
        <f>BK124+BK131+BK133</f>
        <v>0</v>
      </c>
    </row>
    <row r="124" spans="2:63" s="12" customFormat="1" ht="25.9" customHeight="1">
      <c r="B124" s="170"/>
      <c r="C124" s="171"/>
      <c r="D124" s="172" t="s">
        <v>72</v>
      </c>
      <c r="E124" s="173" t="s">
        <v>130</v>
      </c>
      <c r="F124" s="173" t="s">
        <v>131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</f>
        <v>0</v>
      </c>
      <c r="Q124" s="178"/>
      <c r="R124" s="179">
        <f>R125</f>
        <v>0</v>
      </c>
      <c r="S124" s="178"/>
      <c r="T124" s="180">
        <f>T125</f>
        <v>0</v>
      </c>
      <c r="AR124" s="181" t="s">
        <v>132</v>
      </c>
      <c r="AT124" s="182" t="s">
        <v>72</v>
      </c>
      <c r="AU124" s="182" t="s">
        <v>73</v>
      </c>
      <c r="AY124" s="181" t="s">
        <v>133</v>
      </c>
      <c r="BK124" s="183">
        <f>BK125</f>
        <v>0</v>
      </c>
    </row>
    <row r="125" spans="2:63" s="12" customFormat="1" ht="22.9" customHeight="1">
      <c r="B125" s="170"/>
      <c r="C125" s="171"/>
      <c r="D125" s="172" t="s">
        <v>72</v>
      </c>
      <c r="E125" s="184" t="s">
        <v>203</v>
      </c>
      <c r="F125" s="184" t="s">
        <v>204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SUM(P126:P130)</f>
        <v>0</v>
      </c>
      <c r="Q125" s="178"/>
      <c r="R125" s="179">
        <f>SUM(R126:R130)</f>
        <v>0</v>
      </c>
      <c r="S125" s="178"/>
      <c r="T125" s="180">
        <f>SUM(T126:T130)</f>
        <v>0</v>
      </c>
      <c r="AR125" s="181" t="s">
        <v>132</v>
      </c>
      <c r="AT125" s="182" t="s">
        <v>72</v>
      </c>
      <c r="AU125" s="182" t="s">
        <v>81</v>
      </c>
      <c r="AY125" s="181" t="s">
        <v>133</v>
      </c>
      <c r="BK125" s="183">
        <f>SUM(BK126:BK130)</f>
        <v>0</v>
      </c>
    </row>
    <row r="126" spans="1:65" s="2" customFormat="1" ht="21.75" customHeight="1">
      <c r="A126" s="33"/>
      <c r="B126" s="34"/>
      <c r="C126" s="186" t="s">
        <v>81</v>
      </c>
      <c r="D126" s="186" t="s">
        <v>136</v>
      </c>
      <c r="E126" s="187" t="s">
        <v>205</v>
      </c>
      <c r="F126" s="188" t="s">
        <v>459</v>
      </c>
      <c r="G126" s="189" t="s">
        <v>163</v>
      </c>
      <c r="H126" s="190">
        <v>17</v>
      </c>
      <c r="I126" s="191"/>
      <c r="J126" s="192">
        <f>ROUND(I126*H126,2)</f>
        <v>0</v>
      </c>
      <c r="K126" s="193"/>
      <c r="L126" s="38"/>
      <c r="M126" s="194" t="s">
        <v>1</v>
      </c>
      <c r="N126" s="195" t="s">
        <v>39</v>
      </c>
      <c r="O126" s="70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8" t="s">
        <v>140</v>
      </c>
      <c r="AT126" s="198" t="s">
        <v>136</v>
      </c>
      <c r="AU126" s="198" t="s">
        <v>132</v>
      </c>
      <c r="AY126" s="16" t="s">
        <v>133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6" t="s">
        <v>132</v>
      </c>
      <c r="BK126" s="199">
        <f>ROUND(I126*H126,2)</f>
        <v>0</v>
      </c>
      <c r="BL126" s="16" t="s">
        <v>140</v>
      </c>
      <c r="BM126" s="198" t="s">
        <v>460</v>
      </c>
    </row>
    <row r="127" spans="1:65" s="2" customFormat="1" ht="16.5" customHeight="1">
      <c r="A127" s="33"/>
      <c r="B127" s="34"/>
      <c r="C127" s="186" t="s">
        <v>132</v>
      </c>
      <c r="D127" s="186" t="s">
        <v>136</v>
      </c>
      <c r="E127" s="187" t="s">
        <v>461</v>
      </c>
      <c r="F127" s="188" t="s">
        <v>462</v>
      </c>
      <c r="G127" s="189" t="s">
        <v>186</v>
      </c>
      <c r="H127" s="190">
        <v>1</v>
      </c>
      <c r="I127" s="191"/>
      <c r="J127" s="192">
        <f>ROUND(I127*H127,2)</f>
        <v>0</v>
      </c>
      <c r="K127" s="193"/>
      <c r="L127" s="38"/>
      <c r="M127" s="194" t="s">
        <v>1</v>
      </c>
      <c r="N127" s="195" t="s">
        <v>39</v>
      </c>
      <c r="O127" s="70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8" t="s">
        <v>140</v>
      </c>
      <c r="AT127" s="198" t="s">
        <v>136</v>
      </c>
      <c r="AU127" s="198" t="s">
        <v>132</v>
      </c>
      <c r="AY127" s="16" t="s">
        <v>133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6" t="s">
        <v>132</v>
      </c>
      <c r="BK127" s="199">
        <f>ROUND(I127*H127,2)</f>
        <v>0</v>
      </c>
      <c r="BL127" s="16" t="s">
        <v>140</v>
      </c>
      <c r="BM127" s="198" t="s">
        <v>463</v>
      </c>
    </row>
    <row r="128" spans="1:65" s="2" customFormat="1" ht="24.2" customHeight="1">
      <c r="A128" s="33"/>
      <c r="B128" s="34"/>
      <c r="C128" s="186" t="s">
        <v>146</v>
      </c>
      <c r="D128" s="186" t="s">
        <v>136</v>
      </c>
      <c r="E128" s="187" t="s">
        <v>464</v>
      </c>
      <c r="F128" s="188" t="s">
        <v>465</v>
      </c>
      <c r="G128" s="189" t="s">
        <v>163</v>
      </c>
      <c r="H128" s="190">
        <v>1</v>
      </c>
      <c r="I128" s="191"/>
      <c r="J128" s="192">
        <f>ROUND(I128*H128,2)</f>
        <v>0</v>
      </c>
      <c r="K128" s="193"/>
      <c r="L128" s="38"/>
      <c r="M128" s="194" t="s">
        <v>1</v>
      </c>
      <c r="N128" s="195" t="s">
        <v>39</v>
      </c>
      <c r="O128" s="70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8" t="s">
        <v>140</v>
      </c>
      <c r="AT128" s="198" t="s">
        <v>136</v>
      </c>
      <c r="AU128" s="198" t="s">
        <v>132</v>
      </c>
      <c r="AY128" s="16" t="s">
        <v>133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6" t="s">
        <v>132</v>
      </c>
      <c r="BK128" s="199">
        <f>ROUND(I128*H128,2)</f>
        <v>0</v>
      </c>
      <c r="BL128" s="16" t="s">
        <v>140</v>
      </c>
      <c r="BM128" s="198" t="s">
        <v>466</v>
      </c>
    </row>
    <row r="129" spans="1:65" s="2" customFormat="1" ht="16.5" customHeight="1">
      <c r="A129" s="33"/>
      <c r="B129" s="34"/>
      <c r="C129" s="186" t="s">
        <v>152</v>
      </c>
      <c r="D129" s="186" t="s">
        <v>136</v>
      </c>
      <c r="E129" s="187" t="s">
        <v>467</v>
      </c>
      <c r="F129" s="188" t="s">
        <v>468</v>
      </c>
      <c r="G129" s="189" t="s">
        <v>163</v>
      </c>
      <c r="H129" s="190">
        <v>2</v>
      </c>
      <c r="I129" s="191"/>
      <c r="J129" s="192">
        <f>ROUND(I129*H129,2)</f>
        <v>0</v>
      </c>
      <c r="K129" s="193"/>
      <c r="L129" s="38"/>
      <c r="M129" s="194" t="s">
        <v>1</v>
      </c>
      <c r="N129" s="195" t="s">
        <v>39</v>
      </c>
      <c r="O129" s="70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8" t="s">
        <v>140</v>
      </c>
      <c r="AT129" s="198" t="s">
        <v>136</v>
      </c>
      <c r="AU129" s="198" t="s">
        <v>132</v>
      </c>
      <c r="AY129" s="16" t="s">
        <v>133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6" t="s">
        <v>132</v>
      </c>
      <c r="BK129" s="199">
        <f>ROUND(I129*H129,2)</f>
        <v>0</v>
      </c>
      <c r="BL129" s="16" t="s">
        <v>140</v>
      </c>
      <c r="BM129" s="198" t="s">
        <v>469</v>
      </c>
    </row>
    <row r="130" spans="1:65" s="2" customFormat="1" ht="16.5" customHeight="1">
      <c r="A130" s="33"/>
      <c r="B130" s="34"/>
      <c r="C130" s="186" t="s">
        <v>156</v>
      </c>
      <c r="D130" s="186" t="s">
        <v>136</v>
      </c>
      <c r="E130" s="187" t="s">
        <v>470</v>
      </c>
      <c r="F130" s="188" t="s">
        <v>471</v>
      </c>
      <c r="G130" s="189" t="s">
        <v>163</v>
      </c>
      <c r="H130" s="190">
        <v>2</v>
      </c>
      <c r="I130" s="191"/>
      <c r="J130" s="192">
        <f>ROUND(I130*H130,2)</f>
        <v>0</v>
      </c>
      <c r="K130" s="193"/>
      <c r="L130" s="38"/>
      <c r="M130" s="194" t="s">
        <v>1</v>
      </c>
      <c r="N130" s="195" t="s">
        <v>39</v>
      </c>
      <c r="O130" s="70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8" t="s">
        <v>140</v>
      </c>
      <c r="AT130" s="198" t="s">
        <v>136</v>
      </c>
      <c r="AU130" s="198" t="s">
        <v>132</v>
      </c>
      <c r="AY130" s="16" t="s">
        <v>133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6" t="s">
        <v>132</v>
      </c>
      <c r="BK130" s="199">
        <f>ROUND(I130*H130,2)</f>
        <v>0</v>
      </c>
      <c r="BL130" s="16" t="s">
        <v>140</v>
      </c>
      <c r="BM130" s="198" t="s">
        <v>472</v>
      </c>
    </row>
    <row r="131" spans="2:63" s="12" customFormat="1" ht="25.9" customHeight="1">
      <c r="B131" s="170"/>
      <c r="C131" s="171"/>
      <c r="D131" s="172" t="s">
        <v>72</v>
      </c>
      <c r="E131" s="173" t="s">
        <v>352</v>
      </c>
      <c r="F131" s="173" t="s">
        <v>353</v>
      </c>
      <c r="G131" s="171"/>
      <c r="H131" s="171"/>
      <c r="I131" s="174"/>
      <c r="J131" s="175">
        <f>BK131</f>
        <v>0</v>
      </c>
      <c r="K131" s="171"/>
      <c r="L131" s="176"/>
      <c r="M131" s="177"/>
      <c r="N131" s="178"/>
      <c r="O131" s="178"/>
      <c r="P131" s="179">
        <f>P132</f>
        <v>0</v>
      </c>
      <c r="Q131" s="178"/>
      <c r="R131" s="179">
        <f>R132</f>
        <v>0</v>
      </c>
      <c r="S131" s="178"/>
      <c r="T131" s="180">
        <f>T132</f>
        <v>0</v>
      </c>
      <c r="AR131" s="181" t="s">
        <v>152</v>
      </c>
      <c r="AT131" s="182" t="s">
        <v>72</v>
      </c>
      <c r="AU131" s="182" t="s">
        <v>73</v>
      </c>
      <c r="AY131" s="181" t="s">
        <v>133</v>
      </c>
      <c r="BK131" s="183">
        <f>BK132</f>
        <v>0</v>
      </c>
    </row>
    <row r="132" spans="1:65" s="2" customFormat="1" ht="24.2" customHeight="1">
      <c r="A132" s="33"/>
      <c r="B132" s="34"/>
      <c r="C132" s="186" t="s">
        <v>160</v>
      </c>
      <c r="D132" s="186" t="s">
        <v>136</v>
      </c>
      <c r="E132" s="187" t="s">
        <v>473</v>
      </c>
      <c r="F132" s="188" t="s">
        <v>474</v>
      </c>
      <c r="G132" s="189" t="s">
        <v>357</v>
      </c>
      <c r="H132" s="190">
        <v>4</v>
      </c>
      <c r="I132" s="191"/>
      <c r="J132" s="192">
        <f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358</v>
      </c>
      <c r="AT132" s="198" t="s">
        <v>136</v>
      </c>
      <c r="AU132" s="198" t="s">
        <v>81</v>
      </c>
      <c r="AY132" s="16" t="s">
        <v>133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6" t="s">
        <v>132</v>
      </c>
      <c r="BK132" s="199">
        <f>ROUND(I132*H132,2)</f>
        <v>0</v>
      </c>
      <c r="BL132" s="16" t="s">
        <v>358</v>
      </c>
      <c r="BM132" s="198" t="s">
        <v>475</v>
      </c>
    </row>
    <row r="133" spans="2:63" s="12" customFormat="1" ht="25.9" customHeight="1">
      <c r="B133" s="170"/>
      <c r="C133" s="171"/>
      <c r="D133" s="172" t="s">
        <v>72</v>
      </c>
      <c r="E133" s="173" t="s">
        <v>368</v>
      </c>
      <c r="F133" s="173" t="s">
        <v>369</v>
      </c>
      <c r="G133" s="171"/>
      <c r="H133" s="171"/>
      <c r="I133" s="174"/>
      <c r="J133" s="175">
        <f>BK133</f>
        <v>0</v>
      </c>
      <c r="K133" s="171"/>
      <c r="L133" s="176"/>
      <c r="M133" s="177"/>
      <c r="N133" s="178"/>
      <c r="O133" s="178"/>
      <c r="P133" s="179">
        <f>P134+P136+P138</f>
        <v>0</v>
      </c>
      <c r="Q133" s="178"/>
      <c r="R133" s="179">
        <f>R134+R136+R138</f>
        <v>0</v>
      </c>
      <c r="S133" s="178"/>
      <c r="T133" s="180">
        <f>T134+T136+T138</f>
        <v>0</v>
      </c>
      <c r="AR133" s="181" t="s">
        <v>156</v>
      </c>
      <c r="AT133" s="182" t="s">
        <v>72</v>
      </c>
      <c r="AU133" s="182" t="s">
        <v>73</v>
      </c>
      <c r="AY133" s="181" t="s">
        <v>133</v>
      </c>
      <c r="BK133" s="183">
        <f>BK134+BK136+BK138</f>
        <v>0</v>
      </c>
    </row>
    <row r="134" spans="2:63" s="12" customFormat="1" ht="22.9" customHeight="1">
      <c r="B134" s="170"/>
      <c r="C134" s="171"/>
      <c r="D134" s="172" t="s">
        <v>72</v>
      </c>
      <c r="E134" s="184" t="s">
        <v>377</v>
      </c>
      <c r="F134" s="184" t="s">
        <v>378</v>
      </c>
      <c r="G134" s="171"/>
      <c r="H134" s="171"/>
      <c r="I134" s="174"/>
      <c r="J134" s="185">
        <f>BK134</f>
        <v>0</v>
      </c>
      <c r="K134" s="171"/>
      <c r="L134" s="176"/>
      <c r="M134" s="177"/>
      <c r="N134" s="178"/>
      <c r="O134" s="178"/>
      <c r="P134" s="179">
        <f>P135</f>
        <v>0</v>
      </c>
      <c r="Q134" s="178"/>
      <c r="R134" s="179">
        <f>R135</f>
        <v>0</v>
      </c>
      <c r="S134" s="178"/>
      <c r="T134" s="180">
        <f>T135</f>
        <v>0</v>
      </c>
      <c r="AR134" s="181" t="s">
        <v>156</v>
      </c>
      <c r="AT134" s="182" t="s">
        <v>72</v>
      </c>
      <c r="AU134" s="182" t="s">
        <v>81</v>
      </c>
      <c r="AY134" s="181" t="s">
        <v>133</v>
      </c>
      <c r="BK134" s="183">
        <f>BK135</f>
        <v>0</v>
      </c>
    </row>
    <row r="135" spans="1:65" s="2" customFormat="1" ht="16.5" customHeight="1">
      <c r="A135" s="33"/>
      <c r="B135" s="34"/>
      <c r="C135" s="186" t="s">
        <v>165</v>
      </c>
      <c r="D135" s="186" t="s">
        <v>136</v>
      </c>
      <c r="E135" s="187" t="s">
        <v>380</v>
      </c>
      <c r="F135" s="188" t="s">
        <v>378</v>
      </c>
      <c r="G135" s="189" t="s">
        <v>186</v>
      </c>
      <c r="H135" s="190">
        <v>1</v>
      </c>
      <c r="I135" s="191"/>
      <c r="J135" s="192">
        <f>ROUND(I135*H135,2)</f>
        <v>0</v>
      </c>
      <c r="K135" s="193"/>
      <c r="L135" s="38"/>
      <c r="M135" s="194" t="s">
        <v>1</v>
      </c>
      <c r="N135" s="195" t="s">
        <v>39</v>
      </c>
      <c r="O135" s="70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375</v>
      </c>
      <c r="AT135" s="198" t="s">
        <v>136</v>
      </c>
      <c r="AU135" s="198" t="s">
        <v>132</v>
      </c>
      <c r="AY135" s="16" t="s">
        <v>133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6" t="s">
        <v>132</v>
      </c>
      <c r="BK135" s="199">
        <f>ROUND(I135*H135,2)</f>
        <v>0</v>
      </c>
      <c r="BL135" s="16" t="s">
        <v>375</v>
      </c>
      <c r="BM135" s="198" t="s">
        <v>476</v>
      </c>
    </row>
    <row r="136" spans="2:63" s="12" customFormat="1" ht="22.9" customHeight="1">
      <c r="B136" s="170"/>
      <c r="C136" s="171"/>
      <c r="D136" s="172" t="s">
        <v>72</v>
      </c>
      <c r="E136" s="184" t="s">
        <v>388</v>
      </c>
      <c r="F136" s="184" t="s">
        <v>389</v>
      </c>
      <c r="G136" s="171"/>
      <c r="H136" s="171"/>
      <c r="I136" s="174"/>
      <c r="J136" s="185">
        <f>BK136</f>
        <v>0</v>
      </c>
      <c r="K136" s="171"/>
      <c r="L136" s="176"/>
      <c r="M136" s="177"/>
      <c r="N136" s="178"/>
      <c r="O136" s="178"/>
      <c r="P136" s="179">
        <f>P137</f>
        <v>0</v>
      </c>
      <c r="Q136" s="178"/>
      <c r="R136" s="179">
        <f>R137</f>
        <v>0</v>
      </c>
      <c r="S136" s="178"/>
      <c r="T136" s="180">
        <f>T137</f>
        <v>0</v>
      </c>
      <c r="AR136" s="181" t="s">
        <v>156</v>
      </c>
      <c r="AT136" s="182" t="s">
        <v>72</v>
      </c>
      <c r="AU136" s="182" t="s">
        <v>81</v>
      </c>
      <c r="AY136" s="181" t="s">
        <v>133</v>
      </c>
      <c r="BK136" s="183">
        <f>BK137</f>
        <v>0</v>
      </c>
    </row>
    <row r="137" spans="1:65" s="2" customFormat="1" ht="16.5" customHeight="1">
      <c r="A137" s="33"/>
      <c r="B137" s="34"/>
      <c r="C137" s="186" t="s">
        <v>169</v>
      </c>
      <c r="D137" s="186" t="s">
        <v>136</v>
      </c>
      <c r="E137" s="187" t="s">
        <v>394</v>
      </c>
      <c r="F137" s="188" t="s">
        <v>395</v>
      </c>
      <c r="G137" s="189" t="s">
        <v>186</v>
      </c>
      <c r="H137" s="190">
        <v>1</v>
      </c>
      <c r="I137" s="191"/>
      <c r="J137" s="192">
        <f>ROUND(I137*H137,2)</f>
        <v>0</v>
      </c>
      <c r="K137" s="193"/>
      <c r="L137" s="38"/>
      <c r="M137" s="194" t="s">
        <v>1</v>
      </c>
      <c r="N137" s="195" t="s">
        <v>39</v>
      </c>
      <c r="O137" s="70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375</v>
      </c>
      <c r="AT137" s="198" t="s">
        <v>136</v>
      </c>
      <c r="AU137" s="198" t="s">
        <v>132</v>
      </c>
      <c r="AY137" s="16" t="s">
        <v>133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6" t="s">
        <v>132</v>
      </c>
      <c r="BK137" s="199">
        <f>ROUND(I137*H137,2)</f>
        <v>0</v>
      </c>
      <c r="BL137" s="16" t="s">
        <v>375</v>
      </c>
      <c r="BM137" s="198" t="s">
        <v>477</v>
      </c>
    </row>
    <row r="138" spans="2:63" s="12" customFormat="1" ht="22.9" customHeight="1">
      <c r="B138" s="170"/>
      <c r="C138" s="171"/>
      <c r="D138" s="172" t="s">
        <v>72</v>
      </c>
      <c r="E138" s="184" t="s">
        <v>409</v>
      </c>
      <c r="F138" s="184" t="s">
        <v>410</v>
      </c>
      <c r="G138" s="171"/>
      <c r="H138" s="171"/>
      <c r="I138" s="174"/>
      <c r="J138" s="185">
        <f>BK138</f>
        <v>0</v>
      </c>
      <c r="K138" s="171"/>
      <c r="L138" s="176"/>
      <c r="M138" s="177"/>
      <c r="N138" s="178"/>
      <c r="O138" s="178"/>
      <c r="P138" s="179">
        <f>P139</f>
        <v>0</v>
      </c>
      <c r="Q138" s="178"/>
      <c r="R138" s="179">
        <f>R139</f>
        <v>0</v>
      </c>
      <c r="S138" s="178"/>
      <c r="T138" s="180">
        <f>T139</f>
        <v>0</v>
      </c>
      <c r="AR138" s="181" t="s">
        <v>156</v>
      </c>
      <c r="AT138" s="182" t="s">
        <v>72</v>
      </c>
      <c r="AU138" s="182" t="s">
        <v>81</v>
      </c>
      <c r="AY138" s="181" t="s">
        <v>133</v>
      </c>
      <c r="BK138" s="183">
        <f>BK139</f>
        <v>0</v>
      </c>
    </row>
    <row r="139" spans="1:65" s="2" customFormat="1" ht="16.5" customHeight="1">
      <c r="A139" s="33"/>
      <c r="B139" s="34"/>
      <c r="C139" s="186" t="s">
        <v>173</v>
      </c>
      <c r="D139" s="186" t="s">
        <v>136</v>
      </c>
      <c r="E139" s="187" t="s">
        <v>412</v>
      </c>
      <c r="F139" s="188" t="s">
        <v>413</v>
      </c>
      <c r="G139" s="189" t="s">
        <v>186</v>
      </c>
      <c r="H139" s="190">
        <v>1</v>
      </c>
      <c r="I139" s="191"/>
      <c r="J139" s="192">
        <f>ROUND(I139*H139,2)</f>
        <v>0</v>
      </c>
      <c r="K139" s="193"/>
      <c r="L139" s="38"/>
      <c r="M139" s="212" t="s">
        <v>1</v>
      </c>
      <c r="N139" s="213" t="s">
        <v>39</v>
      </c>
      <c r="O139" s="214"/>
      <c r="P139" s="215">
        <f>O139*H139</f>
        <v>0</v>
      </c>
      <c r="Q139" s="215">
        <v>0</v>
      </c>
      <c r="R139" s="215">
        <f>Q139*H139</f>
        <v>0</v>
      </c>
      <c r="S139" s="215">
        <v>0</v>
      </c>
      <c r="T139" s="216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375</v>
      </c>
      <c r="AT139" s="198" t="s">
        <v>136</v>
      </c>
      <c r="AU139" s="198" t="s">
        <v>132</v>
      </c>
      <c r="AY139" s="16" t="s">
        <v>133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6" t="s">
        <v>132</v>
      </c>
      <c r="BK139" s="199">
        <f>ROUND(I139*H139,2)</f>
        <v>0</v>
      </c>
      <c r="BL139" s="16" t="s">
        <v>375</v>
      </c>
      <c r="BM139" s="198" t="s">
        <v>478</v>
      </c>
    </row>
    <row r="140" spans="1:31" s="2" customFormat="1" ht="6.95" customHeight="1">
      <c r="A140" s="33"/>
      <c r="B140" s="53"/>
      <c r="C140" s="54"/>
      <c r="D140" s="54"/>
      <c r="E140" s="54"/>
      <c r="F140" s="54"/>
      <c r="G140" s="54"/>
      <c r="H140" s="54"/>
      <c r="I140" s="54"/>
      <c r="J140" s="54"/>
      <c r="K140" s="54"/>
      <c r="L140" s="38"/>
      <c r="M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</row>
  </sheetData>
  <sheetProtection algorithmName="SHA-512" hashValue="TU681rVWUXaixULA3Ym5RbzoBb+s17gUdNsxB4ME1oay36JxA3bChBHG9kaZ0dhYs3YFGf5Sthhls1b5yCQkSQ==" saltValue="gPHQASgYVIOJRsBFycJJkxYb669lGXVkqQePkdcSEK0Z4BepvXNWhv2OF1r32G8fBPDoTXVc/kIeHIeWQ6Q3dg==" spinCount="100000" sheet="1" objects="1" scenarios="1" formatColumns="0" formatRows="0" autoFilter="0"/>
  <autoFilter ref="C122:K13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6"/>
  <sheetViews>
    <sheetView showGridLines="0" tabSelected="1" workbookViewId="0" topLeftCell="A19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91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81</v>
      </c>
    </row>
    <row r="4" spans="2:46" s="1" customFormat="1" ht="24.95" customHeight="1">
      <c r="B4" s="19"/>
      <c r="D4" s="109" t="s">
        <v>92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26.25" customHeight="1">
      <c r="B7" s="19"/>
      <c r="E7" s="280" t="str">
        <f>'Rekapitulace stavby'!K6</f>
        <v>Výměna kotlů, ohřívačů vody a rozvodů topení, vč. úpravy elektro a komínů v BD Zelená 1084/15 a 15a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93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30" customHeight="1">
      <c r="A9" s="33"/>
      <c r="B9" s="38"/>
      <c r="C9" s="33"/>
      <c r="D9" s="33"/>
      <c r="E9" s="282" t="s">
        <v>479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21</v>
      </c>
      <c r="G12" s="33"/>
      <c r="H12" s="33"/>
      <c r="I12" s="111" t="s">
        <v>22</v>
      </c>
      <c r="J12" s="113">
        <f>'Rekapitulace stavby'!AN8</f>
        <v>45440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23</v>
      </c>
      <c r="E14" s="33"/>
      <c r="F14" s="33"/>
      <c r="G14" s="33"/>
      <c r="H14" s="33"/>
      <c r="I14" s="111" t="s">
        <v>24</v>
      </c>
      <c r="J14" s="112" t="str">
        <f>IF('Rekapitulace stavby'!AN10="","",'Rekapitulace stavby'!AN10)</f>
        <v/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tr">
        <f>IF('Rekapitulace stavby'!E11="","",'Rekapitulace stavby'!E11)</f>
        <v xml:space="preserve"> </v>
      </c>
      <c r="F15" s="33"/>
      <c r="G15" s="33"/>
      <c r="H15" s="33"/>
      <c r="I15" s="111" t="s">
        <v>25</v>
      </c>
      <c r="J15" s="112" t="str">
        <f>IF('Rekapitulace stavby'!AN11="","",'Rekapitulace stavby'!AN11)</f>
        <v/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26</v>
      </c>
      <c r="E17" s="33"/>
      <c r="F17" s="33"/>
      <c r="G17" s="33"/>
      <c r="H17" s="33"/>
      <c r="I17" s="111" t="s">
        <v>24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25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28</v>
      </c>
      <c r="E20" s="33"/>
      <c r="F20" s="33"/>
      <c r="G20" s="33"/>
      <c r="H20" s="33"/>
      <c r="I20" s="111" t="s">
        <v>24</v>
      </c>
      <c r="J20" s="112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tr">
        <f>IF('Rekapitulace stavby'!E17="","",'Rekapitulace stavby'!E17)</f>
        <v xml:space="preserve"> </v>
      </c>
      <c r="F21" s="33"/>
      <c r="G21" s="33"/>
      <c r="H21" s="33"/>
      <c r="I21" s="111" t="s">
        <v>25</v>
      </c>
      <c r="J21" s="112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29</v>
      </c>
      <c r="E23" s="33"/>
      <c r="F23" s="33"/>
      <c r="G23" s="33"/>
      <c r="H23" s="33"/>
      <c r="I23" s="111" t="s">
        <v>24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30</v>
      </c>
      <c r="F24" s="33"/>
      <c r="G24" s="33"/>
      <c r="H24" s="33"/>
      <c r="I24" s="111" t="s">
        <v>25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ROUND(J129,2)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ROUND((SUM(BE129:BE205)),2)</f>
        <v>0</v>
      </c>
      <c r="G33" s="33"/>
      <c r="H33" s="33"/>
      <c r="I33" s="123">
        <v>0.21</v>
      </c>
      <c r="J33" s="122">
        <f>ROUND(((SUM(BE129:BE205))*I33),2)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ROUND((SUM(BF129:BF205)),2)</f>
        <v>0</v>
      </c>
      <c r="G34" s="33"/>
      <c r="H34" s="33"/>
      <c r="I34" s="123">
        <v>0.12</v>
      </c>
      <c r="J34" s="122">
        <f>ROUND(((SUM(BF129:BF205))*I34),2)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ROUND((SUM(BG129:BG205)),2)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ROUND((SUM(BH129:BH205)),2)</f>
        <v>0</v>
      </c>
      <c r="G36" s="33"/>
      <c r="H36" s="33"/>
      <c r="I36" s="123">
        <v>0.12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ROUND((SUM(BI129:BI205)),2)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95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5"/>
      <c r="D85" s="35"/>
      <c r="E85" s="287" t="str">
        <f>E7</f>
        <v>Výměna kotlů, ohřívačů vody a rozvodů topení, vč. úpravy elektro a komínů v BD Zelená 1084/15 a 15a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93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30" customHeight="1">
      <c r="A87" s="33"/>
      <c r="B87" s="34"/>
      <c r="C87" s="35"/>
      <c r="D87" s="35"/>
      <c r="E87" s="239" t="str">
        <f>E9</f>
        <v>06 - Výměna kotlů, ohřívačů vody a rozvodů topení, vč. úpravy elektro a komínů v BD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 xml:space="preserve"> </v>
      </c>
      <c r="G89" s="35"/>
      <c r="H89" s="35"/>
      <c r="I89" s="28" t="s">
        <v>22</v>
      </c>
      <c r="J89" s="65">
        <f>IF(J12="","",J12)</f>
        <v>45440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23</v>
      </c>
      <c r="D91" s="35"/>
      <c r="E91" s="35"/>
      <c r="F91" s="26" t="str">
        <f>E15</f>
        <v xml:space="preserve"> </v>
      </c>
      <c r="G91" s="35"/>
      <c r="H91" s="35"/>
      <c r="I91" s="28" t="s">
        <v>28</v>
      </c>
      <c r="J91" s="31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26</v>
      </c>
      <c r="D92" s="35"/>
      <c r="E92" s="35"/>
      <c r="F92" s="26" t="str">
        <f>IF(E18="","",E18)</f>
        <v>Vyplň údaj</v>
      </c>
      <c r="G92" s="35"/>
      <c r="H92" s="35"/>
      <c r="I92" s="28" t="s">
        <v>29</v>
      </c>
      <c r="J92" s="31" t="str">
        <f>E24</f>
        <v>Simona Králová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96</v>
      </c>
      <c r="D94" s="143"/>
      <c r="E94" s="143"/>
      <c r="F94" s="143"/>
      <c r="G94" s="143"/>
      <c r="H94" s="143"/>
      <c r="I94" s="143"/>
      <c r="J94" s="144" t="s">
        <v>97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98</v>
      </c>
      <c r="D96" s="35"/>
      <c r="E96" s="35"/>
      <c r="F96" s="35"/>
      <c r="G96" s="35"/>
      <c r="H96" s="35"/>
      <c r="I96" s="35"/>
      <c r="J96" s="83">
        <f>J129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99</v>
      </c>
    </row>
    <row r="97" spans="2:12" s="9" customFormat="1" ht="24.95" customHeight="1">
      <c r="B97" s="146"/>
      <c r="C97" s="147"/>
      <c r="D97" s="148" t="s">
        <v>100</v>
      </c>
      <c r="E97" s="149"/>
      <c r="F97" s="149"/>
      <c r="G97" s="149"/>
      <c r="H97" s="149"/>
      <c r="I97" s="149"/>
      <c r="J97" s="150">
        <f>J130</f>
        <v>0</v>
      </c>
      <c r="K97" s="147"/>
      <c r="L97" s="151"/>
    </row>
    <row r="98" spans="2:12" s="10" customFormat="1" ht="19.9" customHeight="1">
      <c r="B98" s="152"/>
      <c r="C98" s="153"/>
      <c r="D98" s="154" t="s">
        <v>102</v>
      </c>
      <c r="E98" s="155"/>
      <c r="F98" s="155"/>
      <c r="G98" s="155"/>
      <c r="H98" s="155"/>
      <c r="I98" s="155"/>
      <c r="J98" s="156">
        <f>J131</f>
        <v>0</v>
      </c>
      <c r="K98" s="153"/>
      <c r="L98" s="157"/>
    </row>
    <row r="99" spans="2:12" s="10" customFormat="1" ht="19.9" customHeight="1">
      <c r="B99" s="152"/>
      <c r="C99" s="153"/>
      <c r="D99" s="154" t="s">
        <v>104</v>
      </c>
      <c r="E99" s="155"/>
      <c r="F99" s="155"/>
      <c r="G99" s="155"/>
      <c r="H99" s="155"/>
      <c r="I99" s="155"/>
      <c r="J99" s="156">
        <f>J144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106</v>
      </c>
      <c r="E100" s="155"/>
      <c r="F100" s="155"/>
      <c r="G100" s="155"/>
      <c r="H100" s="155"/>
      <c r="I100" s="155"/>
      <c r="J100" s="156">
        <f>J162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416</v>
      </c>
      <c r="E101" s="155"/>
      <c r="F101" s="155"/>
      <c r="G101" s="155"/>
      <c r="H101" s="155"/>
      <c r="I101" s="155"/>
      <c r="J101" s="156">
        <f>J172</f>
        <v>0</v>
      </c>
      <c r="K101" s="153"/>
      <c r="L101" s="157"/>
    </row>
    <row r="102" spans="2:12" s="9" customFormat="1" ht="24.95" customHeight="1">
      <c r="B102" s="146"/>
      <c r="C102" s="147"/>
      <c r="D102" s="148" t="s">
        <v>108</v>
      </c>
      <c r="E102" s="149"/>
      <c r="F102" s="149"/>
      <c r="G102" s="149"/>
      <c r="H102" s="149"/>
      <c r="I102" s="149"/>
      <c r="J102" s="150">
        <f>J189</f>
        <v>0</v>
      </c>
      <c r="K102" s="147"/>
      <c r="L102" s="151"/>
    </row>
    <row r="103" spans="2:12" s="9" customFormat="1" ht="24.95" customHeight="1">
      <c r="B103" s="146"/>
      <c r="C103" s="147"/>
      <c r="D103" s="148" t="s">
        <v>109</v>
      </c>
      <c r="E103" s="149"/>
      <c r="F103" s="149"/>
      <c r="G103" s="149"/>
      <c r="H103" s="149"/>
      <c r="I103" s="149"/>
      <c r="J103" s="150">
        <f>J193</f>
        <v>0</v>
      </c>
      <c r="K103" s="147"/>
      <c r="L103" s="151"/>
    </row>
    <row r="104" spans="2:12" s="10" customFormat="1" ht="19.9" customHeight="1">
      <c r="B104" s="152"/>
      <c r="C104" s="153"/>
      <c r="D104" s="154" t="s">
        <v>110</v>
      </c>
      <c r="E104" s="155"/>
      <c r="F104" s="155"/>
      <c r="G104" s="155"/>
      <c r="H104" s="155"/>
      <c r="I104" s="155"/>
      <c r="J104" s="156">
        <f>J194</f>
        <v>0</v>
      </c>
      <c r="K104" s="153"/>
      <c r="L104" s="157"/>
    </row>
    <row r="105" spans="2:12" s="10" customFormat="1" ht="19.9" customHeight="1">
      <c r="B105" s="152"/>
      <c r="C105" s="153"/>
      <c r="D105" s="154" t="s">
        <v>111</v>
      </c>
      <c r="E105" s="155"/>
      <c r="F105" s="155"/>
      <c r="G105" s="155"/>
      <c r="H105" s="155"/>
      <c r="I105" s="155"/>
      <c r="J105" s="156">
        <f>J196</f>
        <v>0</v>
      </c>
      <c r="K105" s="153"/>
      <c r="L105" s="157"/>
    </row>
    <row r="106" spans="2:12" s="10" customFormat="1" ht="19.9" customHeight="1">
      <c r="B106" s="152"/>
      <c r="C106" s="153"/>
      <c r="D106" s="154" t="s">
        <v>112</v>
      </c>
      <c r="E106" s="155"/>
      <c r="F106" s="155"/>
      <c r="G106" s="155"/>
      <c r="H106" s="155"/>
      <c r="I106" s="155"/>
      <c r="J106" s="156">
        <f>J198</f>
        <v>0</v>
      </c>
      <c r="K106" s="153"/>
      <c r="L106" s="157"/>
    </row>
    <row r="107" spans="2:12" s="10" customFormat="1" ht="19.9" customHeight="1">
      <c r="B107" s="152"/>
      <c r="C107" s="153"/>
      <c r="D107" s="154" t="s">
        <v>113</v>
      </c>
      <c r="E107" s="155"/>
      <c r="F107" s="155"/>
      <c r="G107" s="155"/>
      <c r="H107" s="155"/>
      <c r="I107" s="155"/>
      <c r="J107" s="156">
        <f>J200</f>
        <v>0</v>
      </c>
      <c r="K107" s="153"/>
      <c r="L107" s="157"/>
    </row>
    <row r="108" spans="2:12" s="10" customFormat="1" ht="19.9" customHeight="1">
      <c r="B108" s="152"/>
      <c r="C108" s="153"/>
      <c r="D108" s="154" t="s">
        <v>114</v>
      </c>
      <c r="E108" s="155"/>
      <c r="F108" s="155"/>
      <c r="G108" s="155"/>
      <c r="H108" s="155"/>
      <c r="I108" s="155"/>
      <c r="J108" s="156">
        <f>J202</f>
        <v>0</v>
      </c>
      <c r="K108" s="153"/>
      <c r="L108" s="157"/>
    </row>
    <row r="109" spans="2:12" s="10" customFormat="1" ht="19.9" customHeight="1">
      <c r="B109" s="152"/>
      <c r="C109" s="153"/>
      <c r="D109" s="154" t="s">
        <v>116</v>
      </c>
      <c r="E109" s="155"/>
      <c r="F109" s="155"/>
      <c r="G109" s="155"/>
      <c r="H109" s="155"/>
      <c r="I109" s="155"/>
      <c r="J109" s="156">
        <f>J204</f>
        <v>0</v>
      </c>
      <c r="K109" s="153"/>
      <c r="L109" s="157"/>
    </row>
    <row r="110" spans="1:31" s="2" customFormat="1" ht="21.7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2" t="s">
        <v>117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16</v>
      </c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6.25" customHeight="1">
      <c r="A119" s="33"/>
      <c r="B119" s="34"/>
      <c r="C119" s="35"/>
      <c r="D119" s="35"/>
      <c r="E119" s="287" t="str">
        <f>E7</f>
        <v>Výměna kotlů, ohřívačů vody a rozvodů topení, vč. úpravy elektro a komínů v BD Zelená 1084/15 a 15a</v>
      </c>
      <c r="F119" s="288"/>
      <c r="G119" s="288"/>
      <c r="H119" s="288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93</v>
      </c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5"/>
      <c r="D121" s="35"/>
      <c r="E121" s="239" t="str">
        <f>E9</f>
        <v>06 - Výměna kotlů, ohřívačů vody a rozvodů topení, vč. úpravy elektro a komínů v BD</v>
      </c>
      <c r="F121" s="289"/>
      <c r="G121" s="289"/>
      <c r="H121" s="289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5"/>
      <c r="E123" s="35"/>
      <c r="F123" s="26" t="str">
        <f>F12</f>
        <v xml:space="preserve"> </v>
      </c>
      <c r="G123" s="35"/>
      <c r="H123" s="35"/>
      <c r="I123" s="28" t="s">
        <v>22</v>
      </c>
      <c r="J123" s="65">
        <f>IF(J12="","",J12)</f>
        <v>45440</v>
      </c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5.2" customHeight="1">
      <c r="A125" s="33"/>
      <c r="B125" s="34"/>
      <c r="C125" s="28" t="s">
        <v>23</v>
      </c>
      <c r="D125" s="35"/>
      <c r="E125" s="35"/>
      <c r="F125" s="26" t="str">
        <f>E15</f>
        <v xml:space="preserve"> </v>
      </c>
      <c r="G125" s="35"/>
      <c r="H125" s="35"/>
      <c r="I125" s="28" t="s">
        <v>28</v>
      </c>
      <c r="J125" s="31" t="str">
        <f>E21</f>
        <v xml:space="preserve"> 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" customHeight="1">
      <c r="A126" s="33"/>
      <c r="B126" s="34"/>
      <c r="C126" s="28" t="s">
        <v>26</v>
      </c>
      <c r="D126" s="35"/>
      <c r="E126" s="35"/>
      <c r="F126" s="26" t="str">
        <f>IF(E18="","",E18)</f>
        <v>Vyplň údaj</v>
      </c>
      <c r="G126" s="35"/>
      <c r="H126" s="35"/>
      <c r="I126" s="28" t="s">
        <v>29</v>
      </c>
      <c r="J126" s="31" t="str">
        <f>E24</f>
        <v>Simona Králová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58"/>
      <c r="B128" s="159"/>
      <c r="C128" s="160" t="s">
        <v>118</v>
      </c>
      <c r="D128" s="161" t="s">
        <v>58</v>
      </c>
      <c r="E128" s="161" t="s">
        <v>54</v>
      </c>
      <c r="F128" s="161" t="s">
        <v>55</v>
      </c>
      <c r="G128" s="161" t="s">
        <v>119</v>
      </c>
      <c r="H128" s="161" t="s">
        <v>120</v>
      </c>
      <c r="I128" s="161" t="s">
        <v>121</v>
      </c>
      <c r="J128" s="162" t="s">
        <v>97</v>
      </c>
      <c r="K128" s="163" t="s">
        <v>122</v>
      </c>
      <c r="L128" s="164"/>
      <c r="M128" s="74" t="s">
        <v>1</v>
      </c>
      <c r="N128" s="75" t="s">
        <v>37</v>
      </c>
      <c r="O128" s="75" t="s">
        <v>123</v>
      </c>
      <c r="P128" s="75" t="s">
        <v>124</v>
      </c>
      <c r="Q128" s="75" t="s">
        <v>125</v>
      </c>
      <c r="R128" s="75" t="s">
        <v>126</v>
      </c>
      <c r="S128" s="75" t="s">
        <v>127</v>
      </c>
      <c r="T128" s="76" t="s">
        <v>128</v>
      </c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</row>
    <row r="129" spans="1:63" s="2" customFormat="1" ht="22.9" customHeight="1">
      <c r="A129" s="33"/>
      <c r="B129" s="34"/>
      <c r="C129" s="81" t="s">
        <v>129</v>
      </c>
      <c r="D129" s="35"/>
      <c r="E129" s="35"/>
      <c r="F129" s="35"/>
      <c r="G129" s="35"/>
      <c r="H129" s="35"/>
      <c r="I129" s="35"/>
      <c r="J129" s="165">
        <f>BK129</f>
        <v>0</v>
      </c>
      <c r="K129" s="35"/>
      <c r="L129" s="38"/>
      <c r="M129" s="77"/>
      <c r="N129" s="166"/>
      <c r="O129" s="78"/>
      <c r="P129" s="167">
        <f>P130+P189+P193</f>
        <v>0</v>
      </c>
      <c r="Q129" s="78"/>
      <c r="R129" s="167">
        <f>R130+R189+R193</f>
        <v>0.5861025</v>
      </c>
      <c r="S129" s="78"/>
      <c r="T129" s="168">
        <f>T130+T189+T193</f>
        <v>2.74444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72</v>
      </c>
      <c r="AU129" s="16" t="s">
        <v>99</v>
      </c>
      <c r="BK129" s="169">
        <f>BK130+BK189+BK193</f>
        <v>0</v>
      </c>
    </row>
    <row r="130" spans="2:63" s="12" customFormat="1" ht="25.9" customHeight="1">
      <c r="B130" s="170"/>
      <c r="C130" s="171"/>
      <c r="D130" s="172" t="s">
        <v>72</v>
      </c>
      <c r="E130" s="173" t="s">
        <v>130</v>
      </c>
      <c r="F130" s="173" t="s">
        <v>131</v>
      </c>
      <c r="G130" s="171"/>
      <c r="H130" s="171"/>
      <c r="I130" s="174"/>
      <c r="J130" s="175">
        <f>BK130</f>
        <v>0</v>
      </c>
      <c r="K130" s="171"/>
      <c r="L130" s="176"/>
      <c r="M130" s="177"/>
      <c r="N130" s="178"/>
      <c r="O130" s="178"/>
      <c r="P130" s="179">
        <f>P131+P144+P162+P172</f>
        <v>0</v>
      </c>
      <c r="Q130" s="178"/>
      <c r="R130" s="179">
        <f>R131+R144+R162+R172</f>
        <v>0.5861025</v>
      </c>
      <c r="S130" s="178"/>
      <c r="T130" s="180">
        <f>T131+T144+T162+T172</f>
        <v>2.74444</v>
      </c>
      <c r="AR130" s="181" t="s">
        <v>132</v>
      </c>
      <c r="AT130" s="182" t="s">
        <v>72</v>
      </c>
      <c r="AU130" s="182" t="s">
        <v>73</v>
      </c>
      <c r="AY130" s="181" t="s">
        <v>133</v>
      </c>
      <c r="BK130" s="183">
        <f>BK131+BK144+BK162+BK172</f>
        <v>0</v>
      </c>
    </row>
    <row r="131" spans="2:63" s="12" customFormat="1" ht="22.9" customHeight="1">
      <c r="B131" s="170"/>
      <c r="C131" s="171"/>
      <c r="D131" s="172" t="s">
        <v>72</v>
      </c>
      <c r="E131" s="184" t="s">
        <v>150</v>
      </c>
      <c r="F131" s="184" t="s">
        <v>151</v>
      </c>
      <c r="G131" s="171"/>
      <c r="H131" s="171"/>
      <c r="I131" s="174"/>
      <c r="J131" s="185">
        <f>BK131</f>
        <v>0</v>
      </c>
      <c r="K131" s="171"/>
      <c r="L131" s="176"/>
      <c r="M131" s="177"/>
      <c r="N131" s="178"/>
      <c r="O131" s="178"/>
      <c r="P131" s="179">
        <f>SUM(P132:P143)</f>
        <v>0</v>
      </c>
      <c r="Q131" s="178"/>
      <c r="R131" s="179">
        <f>SUM(R132:R143)</f>
        <v>0.00136</v>
      </c>
      <c r="S131" s="178"/>
      <c r="T131" s="180">
        <f>SUM(T132:T143)</f>
        <v>1.38694</v>
      </c>
      <c r="AR131" s="181" t="s">
        <v>132</v>
      </c>
      <c r="AT131" s="182" t="s">
        <v>72</v>
      </c>
      <c r="AU131" s="182" t="s">
        <v>81</v>
      </c>
      <c r="AY131" s="181" t="s">
        <v>133</v>
      </c>
      <c r="BK131" s="183">
        <f>SUM(BK132:BK143)</f>
        <v>0</v>
      </c>
    </row>
    <row r="132" spans="1:65" s="2" customFormat="1" ht="24.2" customHeight="1">
      <c r="A132" s="33"/>
      <c r="B132" s="34"/>
      <c r="C132" s="186" t="s">
        <v>81</v>
      </c>
      <c r="D132" s="186" t="s">
        <v>136</v>
      </c>
      <c r="E132" s="187" t="s">
        <v>480</v>
      </c>
      <c r="F132" s="188" t="s">
        <v>481</v>
      </c>
      <c r="G132" s="189" t="s">
        <v>186</v>
      </c>
      <c r="H132" s="190">
        <v>2</v>
      </c>
      <c r="I132" s="191"/>
      <c r="J132" s="192">
        <f aca="true" t="shared" si="0" ref="J132:J143">ROUND(I132*H132,2)</f>
        <v>0</v>
      </c>
      <c r="K132" s="193"/>
      <c r="L132" s="38"/>
      <c r="M132" s="194" t="s">
        <v>1</v>
      </c>
      <c r="N132" s="195" t="s">
        <v>39</v>
      </c>
      <c r="O132" s="70"/>
      <c r="P132" s="196">
        <f aca="true" t="shared" si="1" ref="P132:P143">O132*H132</f>
        <v>0</v>
      </c>
      <c r="Q132" s="196">
        <v>0.00034</v>
      </c>
      <c r="R132" s="196">
        <f aca="true" t="shared" si="2" ref="R132:R143">Q132*H132</f>
        <v>0.00068</v>
      </c>
      <c r="S132" s="196">
        <v>0</v>
      </c>
      <c r="T132" s="197">
        <f aca="true" t="shared" si="3" ref="T132:T143"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8" t="s">
        <v>140</v>
      </c>
      <c r="AT132" s="198" t="s">
        <v>136</v>
      </c>
      <c r="AU132" s="198" t="s">
        <v>132</v>
      </c>
      <c r="AY132" s="16" t="s">
        <v>133</v>
      </c>
      <c r="BE132" s="199">
        <f aca="true" t="shared" si="4" ref="BE132:BE143">IF(N132="základní",J132,0)</f>
        <v>0</v>
      </c>
      <c r="BF132" s="199">
        <f aca="true" t="shared" si="5" ref="BF132:BF143">IF(N132="snížená",J132,0)</f>
        <v>0</v>
      </c>
      <c r="BG132" s="199">
        <f aca="true" t="shared" si="6" ref="BG132:BG143">IF(N132="zákl. přenesená",J132,0)</f>
        <v>0</v>
      </c>
      <c r="BH132" s="199">
        <f aca="true" t="shared" si="7" ref="BH132:BH143">IF(N132="sníž. přenesená",J132,0)</f>
        <v>0</v>
      </c>
      <c r="BI132" s="199">
        <f aca="true" t="shared" si="8" ref="BI132:BI143">IF(N132="nulová",J132,0)</f>
        <v>0</v>
      </c>
      <c r="BJ132" s="16" t="s">
        <v>132</v>
      </c>
      <c r="BK132" s="199">
        <f aca="true" t="shared" si="9" ref="BK132:BK143">ROUND(I132*H132,2)</f>
        <v>0</v>
      </c>
      <c r="BL132" s="16" t="s">
        <v>140</v>
      </c>
      <c r="BM132" s="198" t="s">
        <v>482</v>
      </c>
    </row>
    <row r="133" spans="1:65" s="2" customFormat="1" ht="21.75" customHeight="1">
      <c r="A133" s="33"/>
      <c r="B133" s="34"/>
      <c r="C133" s="186" t="s">
        <v>132</v>
      </c>
      <c r="D133" s="186" t="s">
        <v>136</v>
      </c>
      <c r="E133" s="187" t="s">
        <v>483</v>
      </c>
      <c r="F133" s="188" t="s">
        <v>484</v>
      </c>
      <c r="G133" s="189" t="s">
        <v>211</v>
      </c>
      <c r="H133" s="190">
        <v>2</v>
      </c>
      <c r="I133" s="191"/>
      <c r="J133" s="192">
        <f t="shared" si="0"/>
        <v>0</v>
      </c>
      <c r="K133" s="193"/>
      <c r="L133" s="38"/>
      <c r="M133" s="194" t="s">
        <v>1</v>
      </c>
      <c r="N133" s="195" t="s">
        <v>39</v>
      </c>
      <c r="O133" s="70"/>
      <c r="P133" s="196">
        <f t="shared" si="1"/>
        <v>0</v>
      </c>
      <c r="Q133" s="196">
        <v>0</v>
      </c>
      <c r="R133" s="196">
        <f t="shared" si="2"/>
        <v>0</v>
      </c>
      <c r="S133" s="196">
        <v>0.69347</v>
      </c>
      <c r="T133" s="197">
        <f t="shared" si="3"/>
        <v>1.38694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8" t="s">
        <v>140</v>
      </c>
      <c r="AT133" s="198" t="s">
        <v>136</v>
      </c>
      <c r="AU133" s="198" t="s">
        <v>132</v>
      </c>
      <c r="AY133" s="16" t="s">
        <v>133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6" t="s">
        <v>132</v>
      </c>
      <c r="BK133" s="199">
        <f t="shared" si="9"/>
        <v>0</v>
      </c>
      <c r="BL133" s="16" t="s">
        <v>140</v>
      </c>
      <c r="BM133" s="198" t="s">
        <v>485</v>
      </c>
    </row>
    <row r="134" spans="1:65" s="2" customFormat="1" ht="16.5" customHeight="1">
      <c r="A134" s="33"/>
      <c r="B134" s="34"/>
      <c r="C134" s="186" t="s">
        <v>146</v>
      </c>
      <c r="D134" s="186" t="s">
        <v>136</v>
      </c>
      <c r="E134" s="187" t="s">
        <v>486</v>
      </c>
      <c r="F134" s="188" t="s">
        <v>487</v>
      </c>
      <c r="G134" s="189" t="s">
        <v>186</v>
      </c>
      <c r="H134" s="190">
        <v>2</v>
      </c>
      <c r="I134" s="191"/>
      <c r="J134" s="192">
        <f t="shared" si="0"/>
        <v>0</v>
      </c>
      <c r="K134" s="193"/>
      <c r="L134" s="38"/>
      <c r="M134" s="194" t="s">
        <v>1</v>
      </c>
      <c r="N134" s="195" t="s">
        <v>39</v>
      </c>
      <c r="O134" s="70"/>
      <c r="P134" s="196">
        <f t="shared" si="1"/>
        <v>0</v>
      </c>
      <c r="Q134" s="196">
        <v>0.00034</v>
      </c>
      <c r="R134" s="196">
        <f t="shared" si="2"/>
        <v>0.00068</v>
      </c>
      <c r="S134" s="196">
        <v>0</v>
      </c>
      <c r="T134" s="197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98" t="s">
        <v>140</v>
      </c>
      <c r="AT134" s="198" t="s">
        <v>136</v>
      </c>
      <c r="AU134" s="198" t="s">
        <v>132</v>
      </c>
      <c r="AY134" s="16" t="s">
        <v>133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6" t="s">
        <v>132</v>
      </c>
      <c r="BK134" s="199">
        <f t="shared" si="9"/>
        <v>0</v>
      </c>
      <c r="BL134" s="16" t="s">
        <v>140</v>
      </c>
      <c r="BM134" s="198" t="s">
        <v>488</v>
      </c>
    </row>
    <row r="135" spans="1:65" s="2" customFormat="1" ht="16.5" customHeight="1">
      <c r="A135" s="33"/>
      <c r="B135" s="34"/>
      <c r="C135" s="200" t="s">
        <v>152</v>
      </c>
      <c r="D135" s="200" t="s">
        <v>214</v>
      </c>
      <c r="E135" s="201" t="s">
        <v>489</v>
      </c>
      <c r="F135" s="202" t="s">
        <v>490</v>
      </c>
      <c r="G135" s="203" t="s">
        <v>163</v>
      </c>
      <c r="H135" s="204">
        <v>1</v>
      </c>
      <c r="I135" s="205"/>
      <c r="J135" s="206">
        <f t="shared" si="0"/>
        <v>0</v>
      </c>
      <c r="K135" s="207"/>
      <c r="L135" s="208"/>
      <c r="M135" s="209" t="s">
        <v>1</v>
      </c>
      <c r="N135" s="210" t="s">
        <v>39</v>
      </c>
      <c r="O135" s="70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8" t="s">
        <v>217</v>
      </c>
      <c r="AT135" s="198" t="s">
        <v>214</v>
      </c>
      <c r="AU135" s="198" t="s">
        <v>132</v>
      </c>
      <c r="AY135" s="16" t="s">
        <v>133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6" t="s">
        <v>132</v>
      </c>
      <c r="BK135" s="199">
        <f t="shared" si="9"/>
        <v>0</v>
      </c>
      <c r="BL135" s="16" t="s">
        <v>140</v>
      </c>
      <c r="BM135" s="198" t="s">
        <v>491</v>
      </c>
    </row>
    <row r="136" spans="1:65" s="2" customFormat="1" ht="16.5" customHeight="1">
      <c r="A136" s="33"/>
      <c r="B136" s="34"/>
      <c r="C136" s="200" t="s">
        <v>156</v>
      </c>
      <c r="D136" s="200" t="s">
        <v>214</v>
      </c>
      <c r="E136" s="201" t="s">
        <v>492</v>
      </c>
      <c r="F136" s="202" t="s">
        <v>493</v>
      </c>
      <c r="G136" s="203" t="s">
        <v>163</v>
      </c>
      <c r="H136" s="204">
        <v>2</v>
      </c>
      <c r="I136" s="205"/>
      <c r="J136" s="206">
        <f t="shared" si="0"/>
        <v>0</v>
      </c>
      <c r="K136" s="207"/>
      <c r="L136" s="208"/>
      <c r="M136" s="209" t="s">
        <v>1</v>
      </c>
      <c r="N136" s="210" t="s">
        <v>39</v>
      </c>
      <c r="O136" s="70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8" t="s">
        <v>217</v>
      </c>
      <c r="AT136" s="198" t="s">
        <v>214</v>
      </c>
      <c r="AU136" s="198" t="s">
        <v>132</v>
      </c>
      <c r="AY136" s="16" t="s">
        <v>133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6" t="s">
        <v>132</v>
      </c>
      <c r="BK136" s="199">
        <f t="shared" si="9"/>
        <v>0</v>
      </c>
      <c r="BL136" s="16" t="s">
        <v>140</v>
      </c>
      <c r="BM136" s="198" t="s">
        <v>494</v>
      </c>
    </row>
    <row r="137" spans="1:65" s="2" customFormat="1" ht="16.5" customHeight="1">
      <c r="A137" s="33"/>
      <c r="B137" s="34"/>
      <c r="C137" s="200" t="s">
        <v>160</v>
      </c>
      <c r="D137" s="200" t="s">
        <v>214</v>
      </c>
      <c r="E137" s="201" t="s">
        <v>495</v>
      </c>
      <c r="F137" s="202" t="s">
        <v>496</v>
      </c>
      <c r="G137" s="203" t="s">
        <v>163</v>
      </c>
      <c r="H137" s="204">
        <v>4</v>
      </c>
      <c r="I137" s="205"/>
      <c r="J137" s="206">
        <f t="shared" si="0"/>
        <v>0</v>
      </c>
      <c r="K137" s="207"/>
      <c r="L137" s="208"/>
      <c r="M137" s="209" t="s">
        <v>1</v>
      </c>
      <c r="N137" s="210" t="s">
        <v>39</v>
      </c>
      <c r="O137" s="70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98" t="s">
        <v>217</v>
      </c>
      <c r="AT137" s="198" t="s">
        <v>214</v>
      </c>
      <c r="AU137" s="198" t="s">
        <v>132</v>
      </c>
      <c r="AY137" s="16" t="s">
        <v>133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6" t="s">
        <v>132</v>
      </c>
      <c r="BK137" s="199">
        <f t="shared" si="9"/>
        <v>0</v>
      </c>
      <c r="BL137" s="16" t="s">
        <v>140</v>
      </c>
      <c r="BM137" s="198" t="s">
        <v>497</v>
      </c>
    </row>
    <row r="138" spans="1:65" s="2" customFormat="1" ht="16.5" customHeight="1">
      <c r="A138" s="33"/>
      <c r="B138" s="34"/>
      <c r="C138" s="200" t="s">
        <v>165</v>
      </c>
      <c r="D138" s="200" t="s">
        <v>214</v>
      </c>
      <c r="E138" s="201" t="s">
        <v>498</v>
      </c>
      <c r="F138" s="202" t="s">
        <v>499</v>
      </c>
      <c r="G138" s="203" t="s">
        <v>139</v>
      </c>
      <c r="H138" s="204">
        <v>8</v>
      </c>
      <c r="I138" s="205"/>
      <c r="J138" s="206">
        <f t="shared" si="0"/>
        <v>0</v>
      </c>
      <c r="K138" s="207"/>
      <c r="L138" s="208"/>
      <c r="M138" s="209" t="s">
        <v>1</v>
      </c>
      <c r="N138" s="210" t="s">
        <v>39</v>
      </c>
      <c r="O138" s="70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8" t="s">
        <v>217</v>
      </c>
      <c r="AT138" s="198" t="s">
        <v>214</v>
      </c>
      <c r="AU138" s="198" t="s">
        <v>132</v>
      </c>
      <c r="AY138" s="16" t="s">
        <v>133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6" t="s">
        <v>132</v>
      </c>
      <c r="BK138" s="199">
        <f t="shared" si="9"/>
        <v>0</v>
      </c>
      <c r="BL138" s="16" t="s">
        <v>140</v>
      </c>
      <c r="BM138" s="198" t="s">
        <v>500</v>
      </c>
    </row>
    <row r="139" spans="1:65" s="2" customFormat="1" ht="16.5" customHeight="1">
      <c r="A139" s="33"/>
      <c r="B139" s="34"/>
      <c r="C139" s="200" t="s">
        <v>169</v>
      </c>
      <c r="D139" s="200" t="s">
        <v>214</v>
      </c>
      <c r="E139" s="201" t="s">
        <v>501</v>
      </c>
      <c r="F139" s="202" t="s">
        <v>502</v>
      </c>
      <c r="G139" s="203" t="s">
        <v>163</v>
      </c>
      <c r="H139" s="204">
        <v>40</v>
      </c>
      <c r="I139" s="205"/>
      <c r="J139" s="206">
        <f t="shared" si="0"/>
        <v>0</v>
      </c>
      <c r="K139" s="207"/>
      <c r="L139" s="208"/>
      <c r="M139" s="209" t="s">
        <v>1</v>
      </c>
      <c r="N139" s="210" t="s">
        <v>39</v>
      </c>
      <c r="O139" s="70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8" t="s">
        <v>217</v>
      </c>
      <c r="AT139" s="198" t="s">
        <v>214</v>
      </c>
      <c r="AU139" s="198" t="s">
        <v>132</v>
      </c>
      <c r="AY139" s="16" t="s">
        <v>133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6" t="s">
        <v>132</v>
      </c>
      <c r="BK139" s="199">
        <f t="shared" si="9"/>
        <v>0</v>
      </c>
      <c r="BL139" s="16" t="s">
        <v>140</v>
      </c>
      <c r="BM139" s="198" t="s">
        <v>503</v>
      </c>
    </row>
    <row r="140" spans="1:65" s="2" customFormat="1" ht="16.5" customHeight="1">
      <c r="A140" s="33"/>
      <c r="B140" s="34"/>
      <c r="C140" s="200" t="s">
        <v>173</v>
      </c>
      <c r="D140" s="200" t="s">
        <v>214</v>
      </c>
      <c r="E140" s="201" t="s">
        <v>504</v>
      </c>
      <c r="F140" s="202" t="s">
        <v>505</v>
      </c>
      <c r="G140" s="203" t="s">
        <v>163</v>
      </c>
      <c r="H140" s="204">
        <v>12</v>
      </c>
      <c r="I140" s="205"/>
      <c r="J140" s="206">
        <f t="shared" si="0"/>
        <v>0</v>
      </c>
      <c r="K140" s="207"/>
      <c r="L140" s="208"/>
      <c r="M140" s="209" t="s">
        <v>1</v>
      </c>
      <c r="N140" s="210" t="s">
        <v>39</v>
      </c>
      <c r="O140" s="70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8" t="s">
        <v>217</v>
      </c>
      <c r="AT140" s="198" t="s">
        <v>214</v>
      </c>
      <c r="AU140" s="198" t="s">
        <v>132</v>
      </c>
      <c r="AY140" s="16" t="s">
        <v>133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6" t="s">
        <v>132</v>
      </c>
      <c r="BK140" s="199">
        <f t="shared" si="9"/>
        <v>0</v>
      </c>
      <c r="BL140" s="16" t="s">
        <v>140</v>
      </c>
      <c r="BM140" s="198" t="s">
        <v>506</v>
      </c>
    </row>
    <row r="141" spans="1:65" s="2" customFormat="1" ht="16.5" customHeight="1">
      <c r="A141" s="33"/>
      <c r="B141" s="34"/>
      <c r="C141" s="200" t="s">
        <v>179</v>
      </c>
      <c r="D141" s="200" t="s">
        <v>214</v>
      </c>
      <c r="E141" s="201" t="s">
        <v>507</v>
      </c>
      <c r="F141" s="202" t="s">
        <v>508</v>
      </c>
      <c r="G141" s="203" t="s">
        <v>163</v>
      </c>
      <c r="H141" s="204">
        <v>6</v>
      </c>
      <c r="I141" s="205"/>
      <c r="J141" s="206">
        <f t="shared" si="0"/>
        <v>0</v>
      </c>
      <c r="K141" s="207"/>
      <c r="L141" s="208"/>
      <c r="M141" s="209" t="s">
        <v>1</v>
      </c>
      <c r="N141" s="210" t="s">
        <v>39</v>
      </c>
      <c r="O141" s="70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8" t="s">
        <v>217</v>
      </c>
      <c r="AT141" s="198" t="s">
        <v>214</v>
      </c>
      <c r="AU141" s="198" t="s">
        <v>132</v>
      </c>
      <c r="AY141" s="16" t="s">
        <v>133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6" t="s">
        <v>132</v>
      </c>
      <c r="BK141" s="199">
        <f t="shared" si="9"/>
        <v>0</v>
      </c>
      <c r="BL141" s="16" t="s">
        <v>140</v>
      </c>
      <c r="BM141" s="198" t="s">
        <v>509</v>
      </c>
    </row>
    <row r="142" spans="1:65" s="2" customFormat="1" ht="24.2" customHeight="1">
      <c r="A142" s="33"/>
      <c r="B142" s="34"/>
      <c r="C142" s="186" t="s">
        <v>183</v>
      </c>
      <c r="D142" s="186" t="s">
        <v>136</v>
      </c>
      <c r="E142" s="187" t="s">
        <v>170</v>
      </c>
      <c r="F142" s="188" t="s">
        <v>171</v>
      </c>
      <c r="G142" s="189" t="s">
        <v>144</v>
      </c>
      <c r="H142" s="190">
        <v>0.001</v>
      </c>
      <c r="I142" s="191"/>
      <c r="J142" s="192">
        <f t="shared" si="0"/>
        <v>0</v>
      </c>
      <c r="K142" s="193"/>
      <c r="L142" s="38"/>
      <c r="M142" s="194" t="s">
        <v>1</v>
      </c>
      <c r="N142" s="195" t="s">
        <v>39</v>
      </c>
      <c r="O142" s="70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8" t="s">
        <v>140</v>
      </c>
      <c r="AT142" s="198" t="s">
        <v>136</v>
      </c>
      <c r="AU142" s="198" t="s">
        <v>132</v>
      </c>
      <c r="AY142" s="16" t="s">
        <v>133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6" t="s">
        <v>132</v>
      </c>
      <c r="BK142" s="199">
        <f t="shared" si="9"/>
        <v>0</v>
      </c>
      <c r="BL142" s="16" t="s">
        <v>140</v>
      </c>
      <c r="BM142" s="198" t="s">
        <v>510</v>
      </c>
    </row>
    <row r="143" spans="1:65" s="2" customFormat="1" ht="24.2" customHeight="1">
      <c r="A143" s="33"/>
      <c r="B143" s="34"/>
      <c r="C143" s="186" t="s">
        <v>8</v>
      </c>
      <c r="D143" s="186" t="s">
        <v>136</v>
      </c>
      <c r="E143" s="187" t="s">
        <v>174</v>
      </c>
      <c r="F143" s="188" t="s">
        <v>175</v>
      </c>
      <c r="G143" s="189" t="s">
        <v>144</v>
      </c>
      <c r="H143" s="190">
        <v>0.001</v>
      </c>
      <c r="I143" s="191"/>
      <c r="J143" s="192">
        <f t="shared" si="0"/>
        <v>0</v>
      </c>
      <c r="K143" s="193"/>
      <c r="L143" s="38"/>
      <c r="M143" s="194" t="s">
        <v>1</v>
      </c>
      <c r="N143" s="195" t="s">
        <v>39</v>
      </c>
      <c r="O143" s="70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98" t="s">
        <v>140</v>
      </c>
      <c r="AT143" s="198" t="s">
        <v>136</v>
      </c>
      <c r="AU143" s="198" t="s">
        <v>132</v>
      </c>
      <c r="AY143" s="16" t="s">
        <v>133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6" t="s">
        <v>132</v>
      </c>
      <c r="BK143" s="199">
        <f t="shared" si="9"/>
        <v>0</v>
      </c>
      <c r="BL143" s="16" t="s">
        <v>140</v>
      </c>
      <c r="BM143" s="198" t="s">
        <v>511</v>
      </c>
    </row>
    <row r="144" spans="2:63" s="12" customFormat="1" ht="22.9" customHeight="1">
      <c r="B144" s="170"/>
      <c r="C144" s="171"/>
      <c r="D144" s="172" t="s">
        <v>72</v>
      </c>
      <c r="E144" s="184" t="s">
        <v>203</v>
      </c>
      <c r="F144" s="184" t="s">
        <v>204</v>
      </c>
      <c r="G144" s="171"/>
      <c r="H144" s="171"/>
      <c r="I144" s="174"/>
      <c r="J144" s="185">
        <f>BK144</f>
        <v>0</v>
      </c>
      <c r="K144" s="171"/>
      <c r="L144" s="176"/>
      <c r="M144" s="177"/>
      <c r="N144" s="178"/>
      <c r="O144" s="178"/>
      <c r="P144" s="179">
        <f>SUM(P145:P161)</f>
        <v>0</v>
      </c>
      <c r="Q144" s="178"/>
      <c r="R144" s="179">
        <f>SUM(R145:R161)</f>
        <v>0.4599599999999999</v>
      </c>
      <c r="S144" s="178"/>
      <c r="T144" s="180">
        <f>SUM(T145:T161)</f>
        <v>1.3575</v>
      </c>
      <c r="AR144" s="181" t="s">
        <v>132</v>
      </c>
      <c r="AT144" s="182" t="s">
        <v>72</v>
      </c>
      <c r="AU144" s="182" t="s">
        <v>81</v>
      </c>
      <c r="AY144" s="181" t="s">
        <v>133</v>
      </c>
      <c r="BK144" s="183">
        <f>SUM(BK145:BK161)</f>
        <v>0</v>
      </c>
    </row>
    <row r="145" spans="1:65" s="2" customFormat="1" ht="21.75" customHeight="1">
      <c r="A145" s="33"/>
      <c r="B145" s="34"/>
      <c r="C145" s="186" t="s">
        <v>191</v>
      </c>
      <c r="D145" s="186" t="s">
        <v>136</v>
      </c>
      <c r="E145" s="187" t="s">
        <v>205</v>
      </c>
      <c r="F145" s="188" t="s">
        <v>459</v>
      </c>
      <c r="G145" s="189" t="s">
        <v>163</v>
      </c>
      <c r="H145" s="190">
        <v>103</v>
      </c>
      <c r="I145" s="191"/>
      <c r="J145" s="192">
        <f aca="true" t="shared" si="10" ref="J145:J152">ROUND(I145*H145,2)</f>
        <v>0</v>
      </c>
      <c r="K145" s="193"/>
      <c r="L145" s="38"/>
      <c r="M145" s="194" t="s">
        <v>1</v>
      </c>
      <c r="N145" s="195" t="s">
        <v>39</v>
      </c>
      <c r="O145" s="70"/>
      <c r="P145" s="196">
        <f aca="true" t="shared" si="11" ref="P145:P152">O145*H145</f>
        <v>0</v>
      </c>
      <c r="Q145" s="196">
        <v>0</v>
      </c>
      <c r="R145" s="196">
        <f aca="true" t="shared" si="12" ref="R145:R152">Q145*H145</f>
        <v>0</v>
      </c>
      <c r="S145" s="196">
        <v>0</v>
      </c>
      <c r="T145" s="197">
        <f aca="true" t="shared" si="13" ref="T145:T152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8" t="s">
        <v>140</v>
      </c>
      <c r="AT145" s="198" t="s">
        <v>136</v>
      </c>
      <c r="AU145" s="198" t="s">
        <v>132</v>
      </c>
      <c r="AY145" s="16" t="s">
        <v>133</v>
      </c>
      <c r="BE145" s="199">
        <f aca="true" t="shared" si="14" ref="BE145:BE152">IF(N145="základní",J145,0)</f>
        <v>0</v>
      </c>
      <c r="BF145" s="199">
        <f aca="true" t="shared" si="15" ref="BF145:BF152">IF(N145="snížená",J145,0)</f>
        <v>0</v>
      </c>
      <c r="BG145" s="199">
        <f aca="true" t="shared" si="16" ref="BG145:BG152">IF(N145="zákl. přenesená",J145,0)</f>
        <v>0</v>
      </c>
      <c r="BH145" s="199">
        <f aca="true" t="shared" si="17" ref="BH145:BH152">IF(N145="sníž. přenesená",J145,0)</f>
        <v>0</v>
      </c>
      <c r="BI145" s="199">
        <f aca="true" t="shared" si="18" ref="BI145:BI152">IF(N145="nulová",J145,0)</f>
        <v>0</v>
      </c>
      <c r="BJ145" s="16" t="s">
        <v>132</v>
      </c>
      <c r="BK145" s="199">
        <f aca="true" t="shared" si="19" ref="BK145:BK152">ROUND(I145*H145,2)</f>
        <v>0</v>
      </c>
      <c r="BL145" s="16" t="s">
        <v>140</v>
      </c>
      <c r="BM145" s="198" t="s">
        <v>512</v>
      </c>
    </row>
    <row r="146" spans="1:65" s="2" customFormat="1" ht="16.5" customHeight="1">
      <c r="A146" s="33"/>
      <c r="B146" s="34"/>
      <c r="C146" s="186" t="s">
        <v>195</v>
      </c>
      <c r="D146" s="186" t="s">
        <v>136</v>
      </c>
      <c r="E146" s="187" t="s">
        <v>461</v>
      </c>
      <c r="F146" s="188" t="s">
        <v>462</v>
      </c>
      <c r="G146" s="189" t="s">
        <v>186</v>
      </c>
      <c r="H146" s="190">
        <v>6</v>
      </c>
      <c r="I146" s="191"/>
      <c r="J146" s="192">
        <f t="shared" si="10"/>
        <v>0</v>
      </c>
      <c r="K146" s="193"/>
      <c r="L146" s="38"/>
      <c r="M146" s="194" t="s">
        <v>1</v>
      </c>
      <c r="N146" s="195" t="s">
        <v>39</v>
      </c>
      <c r="O146" s="70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8" t="s">
        <v>140</v>
      </c>
      <c r="AT146" s="198" t="s">
        <v>136</v>
      </c>
      <c r="AU146" s="198" t="s">
        <v>132</v>
      </c>
      <c r="AY146" s="16" t="s">
        <v>133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6" t="s">
        <v>132</v>
      </c>
      <c r="BK146" s="199">
        <f t="shared" si="19"/>
        <v>0</v>
      </c>
      <c r="BL146" s="16" t="s">
        <v>140</v>
      </c>
      <c r="BM146" s="198" t="s">
        <v>513</v>
      </c>
    </row>
    <row r="147" spans="1:65" s="2" customFormat="1" ht="24.2" customHeight="1">
      <c r="A147" s="33"/>
      <c r="B147" s="34"/>
      <c r="C147" s="186" t="s">
        <v>199</v>
      </c>
      <c r="D147" s="186" t="s">
        <v>136</v>
      </c>
      <c r="E147" s="187" t="s">
        <v>464</v>
      </c>
      <c r="F147" s="188" t="s">
        <v>465</v>
      </c>
      <c r="G147" s="189" t="s">
        <v>163</v>
      </c>
      <c r="H147" s="190">
        <v>6</v>
      </c>
      <c r="I147" s="191"/>
      <c r="J147" s="192">
        <f t="shared" si="10"/>
        <v>0</v>
      </c>
      <c r="K147" s="193"/>
      <c r="L147" s="38"/>
      <c r="M147" s="194" t="s">
        <v>1</v>
      </c>
      <c r="N147" s="195" t="s">
        <v>39</v>
      </c>
      <c r="O147" s="70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8" t="s">
        <v>140</v>
      </c>
      <c r="AT147" s="198" t="s">
        <v>136</v>
      </c>
      <c r="AU147" s="198" t="s">
        <v>132</v>
      </c>
      <c r="AY147" s="16" t="s">
        <v>133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6" t="s">
        <v>132</v>
      </c>
      <c r="BK147" s="199">
        <f t="shared" si="19"/>
        <v>0</v>
      </c>
      <c r="BL147" s="16" t="s">
        <v>140</v>
      </c>
      <c r="BM147" s="198" t="s">
        <v>514</v>
      </c>
    </row>
    <row r="148" spans="1:65" s="2" customFormat="1" ht="16.5" customHeight="1">
      <c r="A148" s="33"/>
      <c r="B148" s="34"/>
      <c r="C148" s="186" t="s">
        <v>140</v>
      </c>
      <c r="D148" s="186" t="s">
        <v>136</v>
      </c>
      <c r="E148" s="187" t="s">
        <v>467</v>
      </c>
      <c r="F148" s="188" t="s">
        <v>468</v>
      </c>
      <c r="G148" s="189" t="s">
        <v>163</v>
      </c>
      <c r="H148" s="190">
        <v>10</v>
      </c>
      <c r="I148" s="191"/>
      <c r="J148" s="192">
        <f t="shared" si="10"/>
        <v>0</v>
      </c>
      <c r="K148" s="193"/>
      <c r="L148" s="38"/>
      <c r="M148" s="194" t="s">
        <v>1</v>
      </c>
      <c r="N148" s="195" t="s">
        <v>39</v>
      </c>
      <c r="O148" s="70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8" t="s">
        <v>140</v>
      </c>
      <c r="AT148" s="198" t="s">
        <v>136</v>
      </c>
      <c r="AU148" s="198" t="s">
        <v>132</v>
      </c>
      <c r="AY148" s="16" t="s">
        <v>133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6" t="s">
        <v>132</v>
      </c>
      <c r="BK148" s="199">
        <f t="shared" si="19"/>
        <v>0</v>
      </c>
      <c r="BL148" s="16" t="s">
        <v>140</v>
      </c>
      <c r="BM148" s="198" t="s">
        <v>515</v>
      </c>
    </row>
    <row r="149" spans="1:65" s="2" customFormat="1" ht="16.5" customHeight="1">
      <c r="A149" s="33"/>
      <c r="B149" s="34"/>
      <c r="C149" s="186" t="s">
        <v>208</v>
      </c>
      <c r="D149" s="186" t="s">
        <v>136</v>
      </c>
      <c r="E149" s="187" t="s">
        <v>470</v>
      </c>
      <c r="F149" s="188" t="s">
        <v>471</v>
      </c>
      <c r="G149" s="189" t="s">
        <v>163</v>
      </c>
      <c r="H149" s="190">
        <v>14</v>
      </c>
      <c r="I149" s="191"/>
      <c r="J149" s="192">
        <f t="shared" si="10"/>
        <v>0</v>
      </c>
      <c r="K149" s="193"/>
      <c r="L149" s="38"/>
      <c r="M149" s="194" t="s">
        <v>1</v>
      </c>
      <c r="N149" s="195" t="s">
        <v>39</v>
      </c>
      <c r="O149" s="70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98" t="s">
        <v>140</v>
      </c>
      <c r="AT149" s="198" t="s">
        <v>136</v>
      </c>
      <c r="AU149" s="198" t="s">
        <v>132</v>
      </c>
      <c r="AY149" s="16" t="s">
        <v>133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6" t="s">
        <v>132</v>
      </c>
      <c r="BK149" s="199">
        <f t="shared" si="19"/>
        <v>0</v>
      </c>
      <c r="BL149" s="16" t="s">
        <v>140</v>
      </c>
      <c r="BM149" s="198" t="s">
        <v>516</v>
      </c>
    </row>
    <row r="150" spans="1:65" s="2" customFormat="1" ht="16.5" customHeight="1">
      <c r="A150" s="33"/>
      <c r="B150" s="34"/>
      <c r="C150" s="186" t="s">
        <v>213</v>
      </c>
      <c r="D150" s="186" t="s">
        <v>136</v>
      </c>
      <c r="E150" s="187" t="s">
        <v>517</v>
      </c>
      <c r="F150" s="188" t="s">
        <v>518</v>
      </c>
      <c r="G150" s="189" t="s">
        <v>163</v>
      </c>
      <c r="H150" s="190">
        <v>6</v>
      </c>
      <c r="I150" s="191"/>
      <c r="J150" s="192">
        <f t="shared" si="10"/>
        <v>0</v>
      </c>
      <c r="K150" s="193"/>
      <c r="L150" s="38"/>
      <c r="M150" s="194" t="s">
        <v>1</v>
      </c>
      <c r="N150" s="195" t="s">
        <v>39</v>
      </c>
      <c r="O150" s="70"/>
      <c r="P150" s="196">
        <f t="shared" si="11"/>
        <v>0</v>
      </c>
      <c r="Q150" s="196">
        <v>0.00017</v>
      </c>
      <c r="R150" s="196">
        <f t="shared" si="12"/>
        <v>0.00102</v>
      </c>
      <c r="S150" s="196">
        <v>0.22625</v>
      </c>
      <c r="T150" s="197">
        <f t="shared" si="13"/>
        <v>1.3575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8" t="s">
        <v>140</v>
      </c>
      <c r="AT150" s="198" t="s">
        <v>136</v>
      </c>
      <c r="AU150" s="198" t="s">
        <v>132</v>
      </c>
      <c r="AY150" s="16" t="s">
        <v>133</v>
      </c>
      <c r="BE150" s="199">
        <f t="shared" si="14"/>
        <v>0</v>
      </c>
      <c r="BF150" s="199">
        <f t="shared" si="15"/>
        <v>0</v>
      </c>
      <c r="BG150" s="199">
        <f t="shared" si="16"/>
        <v>0</v>
      </c>
      <c r="BH150" s="199">
        <f t="shared" si="17"/>
        <v>0</v>
      </c>
      <c r="BI150" s="199">
        <f t="shared" si="18"/>
        <v>0</v>
      </c>
      <c r="BJ150" s="16" t="s">
        <v>132</v>
      </c>
      <c r="BK150" s="199">
        <f t="shared" si="19"/>
        <v>0</v>
      </c>
      <c r="BL150" s="16" t="s">
        <v>140</v>
      </c>
      <c r="BM150" s="198" t="s">
        <v>519</v>
      </c>
    </row>
    <row r="151" spans="1:65" s="2" customFormat="1" ht="24.2" customHeight="1">
      <c r="A151" s="33"/>
      <c r="B151" s="34"/>
      <c r="C151" s="186" t="s">
        <v>219</v>
      </c>
      <c r="D151" s="186" t="s">
        <v>136</v>
      </c>
      <c r="E151" s="187" t="s">
        <v>520</v>
      </c>
      <c r="F151" s="188" t="s">
        <v>521</v>
      </c>
      <c r="G151" s="189" t="s">
        <v>211</v>
      </c>
      <c r="H151" s="190">
        <v>6</v>
      </c>
      <c r="I151" s="191"/>
      <c r="J151" s="192">
        <f t="shared" si="10"/>
        <v>0</v>
      </c>
      <c r="K151" s="193"/>
      <c r="L151" s="38"/>
      <c r="M151" s="194" t="s">
        <v>1</v>
      </c>
      <c r="N151" s="195" t="s">
        <v>39</v>
      </c>
      <c r="O151" s="70"/>
      <c r="P151" s="196">
        <f t="shared" si="11"/>
        <v>0</v>
      </c>
      <c r="Q151" s="196">
        <v>0.03949</v>
      </c>
      <c r="R151" s="196">
        <f t="shared" si="12"/>
        <v>0.23693999999999998</v>
      </c>
      <c r="S151" s="196">
        <v>0</v>
      </c>
      <c r="T151" s="197">
        <f t="shared" si="1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98" t="s">
        <v>140</v>
      </c>
      <c r="AT151" s="198" t="s">
        <v>136</v>
      </c>
      <c r="AU151" s="198" t="s">
        <v>132</v>
      </c>
      <c r="AY151" s="16" t="s">
        <v>133</v>
      </c>
      <c r="BE151" s="199">
        <f t="shared" si="14"/>
        <v>0</v>
      </c>
      <c r="BF151" s="199">
        <f t="shared" si="15"/>
        <v>0</v>
      </c>
      <c r="BG151" s="199">
        <f t="shared" si="16"/>
        <v>0</v>
      </c>
      <c r="BH151" s="199">
        <f t="shared" si="17"/>
        <v>0</v>
      </c>
      <c r="BI151" s="199">
        <f t="shared" si="18"/>
        <v>0</v>
      </c>
      <c r="BJ151" s="16" t="s">
        <v>132</v>
      </c>
      <c r="BK151" s="199">
        <f t="shared" si="19"/>
        <v>0</v>
      </c>
      <c r="BL151" s="16" t="s">
        <v>140</v>
      </c>
      <c r="BM151" s="198" t="s">
        <v>522</v>
      </c>
    </row>
    <row r="152" spans="1:65" s="2" customFormat="1" ht="24.2" customHeight="1">
      <c r="A152" s="33"/>
      <c r="B152" s="34"/>
      <c r="C152" s="200" t="s">
        <v>223</v>
      </c>
      <c r="D152" s="200" t="s">
        <v>214</v>
      </c>
      <c r="E152" s="201" t="s">
        <v>215</v>
      </c>
      <c r="F152" s="202" t="s">
        <v>523</v>
      </c>
      <c r="G152" s="203" t="s">
        <v>163</v>
      </c>
      <c r="H152" s="204">
        <v>6</v>
      </c>
      <c r="I152" s="205"/>
      <c r="J152" s="206">
        <f t="shared" si="10"/>
        <v>0</v>
      </c>
      <c r="K152" s="207"/>
      <c r="L152" s="208"/>
      <c r="M152" s="209" t="s">
        <v>1</v>
      </c>
      <c r="N152" s="210" t="s">
        <v>39</v>
      </c>
      <c r="O152" s="70"/>
      <c r="P152" s="196">
        <f t="shared" si="11"/>
        <v>0</v>
      </c>
      <c r="Q152" s="196">
        <v>0.037</v>
      </c>
      <c r="R152" s="196">
        <f t="shared" si="12"/>
        <v>0.22199999999999998</v>
      </c>
      <c r="S152" s="196">
        <v>0</v>
      </c>
      <c r="T152" s="197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98" t="s">
        <v>217</v>
      </c>
      <c r="AT152" s="198" t="s">
        <v>214</v>
      </c>
      <c r="AU152" s="198" t="s">
        <v>132</v>
      </c>
      <c r="AY152" s="16" t="s">
        <v>133</v>
      </c>
      <c r="BE152" s="199">
        <f t="shared" si="14"/>
        <v>0</v>
      </c>
      <c r="BF152" s="199">
        <f t="shared" si="15"/>
        <v>0</v>
      </c>
      <c r="BG152" s="199">
        <f t="shared" si="16"/>
        <v>0</v>
      </c>
      <c r="BH152" s="199">
        <f t="shared" si="17"/>
        <v>0</v>
      </c>
      <c r="BI152" s="199">
        <f t="shared" si="18"/>
        <v>0</v>
      </c>
      <c r="BJ152" s="16" t="s">
        <v>132</v>
      </c>
      <c r="BK152" s="199">
        <f t="shared" si="19"/>
        <v>0</v>
      </c>
      <c r="BL152" s="16" t="s">
        <v>140</v>
      </c>
      <c r="BM152" s="198" t="s">
        <v>524</v>
      </c>
    </row>
    <row r="153" spans="2:51" s="14" customFormat="1" ht="22.5">
      <c r="B153" s="228"/>
      <c r="C153" s="229"/>
      <c r="D153" s="219" t="s">
        <v>429</v>
      </c>
      <c r="E153" s="230" t="s">
        <v>1</v>
      </c>
      <c r="F153" s="231" t="s">
        <v>525</v>
      </c>
      <c r="G153" s="229"/>
      <c r="H153" s="230" t="s">
        <v>1</v>
      </c>
      <c r="I153" s="232"/>
      <c r="J153" s="229"/>
      <c r="K153" s="229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429</v>
      </c>
      <c r="AU153" s="237" t="s">
        <v>132</v>
      </c>
      <c r="AV153" s="14" t="s">
        <v>81</v>
      </c>
      <c r="AW153" s="14" t="s">
        <v>31</v>
      </c>
      <c r="AX153" s="14" t="s">
        <v>73</v>
      </c>
      <c r="AY153" s="237" t="s">
        <v>133</v>
      </c>
    </row>
    <row r="154" spans="2:51" s="14" customFormat="1" ht="22.5">
      <c r="B154" s="228"/>
      <c r="C154" s="229"/>
      <c r="D154" s="219" t="s">
        <v>429</v>
      </c>
      <c r="E154" s="230" t="s">
        <v>1</v>
      </c>
      <c r="F154" s="231" t="s">
        <v>526</v>
      </c>
      <c r="G154" s="229"/>
      <c r="H154" s="230" t="s">
        <v>1</v>
      </c>
      <c r="I154" s="232"/>
      <c r="J154" s="229"/>
      <c r="K154" s="229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429</v>
      </c>
      <c r="AU154" s="237" t="s">
        <v>132</v>
      </c>
      <c r="AV154" s="14" t="s">
        <v>81</v>
      </c>
      <c r="AW154" s="14" t="s">
        <v>31</v>
      </c>
      <c r="AX154" s="14" t="s">
        <v>73</v>
      </c>
      <c r="AY154" s="237" t="s">
        <v>133</v>
      </c>
    </row>
    <row r="155" spans="2:51" s="14" customFormat="1" ht="22.5">
      <c r="B155" s="228"/>
      <c r="C155" s="229"/>
      <c r="D155" s="219" t="s">
        <v>429</v>
      </c>
      <c r="E155" s="230" t="s">
        <v>1</v>
      </c>
      <c r="F155" s="231" t="s">
        <v>527</v>
      </c>
      <c r="G155" s="229"/>
      <c r="H155" s="230" t="s">
        <v>1</v>
      </c>
      <c r="I155" s="232"/>
      <c r="J155" s="229"/>
      <c r="K155" s="229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429</v>
      </c>
      <c r="AU155" s="237" t="s">
        <v>132</v>
      </c>
      <c r="AV155" s="14" t="s">
        <v>81</v>
      </c>
      <c r="AW155" s="14" t="s">
        <v>31</v>
      </c>
      <c r="AX155" s="14" t="s">
        <v>73</v>
      </c>
      <c r="AY155" s="237" t="s">
        <v>133</v>
      </c>
    </row>
    <row r="156" spans="2:51" s="14" customFormat="1" ht="22.5">
      <c r="B156" s="228"/>
      <c r="C156" s="229"/>
      <c r="D156" s="219" t="s">
        <v>429</v>
      </c>
      <c r="E156" s="230" t="s">
        <v>1</v>
      </c>
      <c r="F156" s="231" t="s">
        <v>528</v>
      </c>
      <c r="G156" s="229"/>
      <c r="H156" s="230" t="s">
        <v>1</v>
      </c>
      <c r="I156" s="232"/>
      <c r="J156" s="229"/>
      <c r="K156" s="229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429</v>
      </c>
      <c r="AU156" s="237" t="s">
        <v>132</v>
      </c>
      <c r="AV156" s="14" t="s">
        <v>81</v>
      </c>
      <c r="AW156" s="14" t="s">
        <v>31</v>
      </c>
      <c r="AX156" s="14" t="s">
        <v>73</v>
      </c>
      <c r="AY156" s="237" t="s">
        <v>133</v>
      </c>
    </row>
    <row r="157" spans="2:51" s="14" customFormat="1" ht="22.5">
      <c r="B157" s="228"/>
      <c r="C157" s="229"/>
      <c r="D157" s="219" t="s">
        <v>429</v>
      </c>
      <c r="E157" s="230" t="s">
        <v>1</v>
      </c>
      <c r="F157" s="231" t="s">
        <v>529</v>
      </c>
      <c r="G157" s="229"/>
      <c r="H157" s="230" t="s">
        <v>1</v>
      </c>
      <c r="I157" s="232"/>
      <c r="J157" s="229"/>
      <c r="K157" s="229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429</v>
      </c>
      <c r="AU157" s="237" t="s">
        <v>132</v>
      </c>
      <c r="AV157" s="14" t="s">
        <v>81</v>
      </c>
      <c r="AW157" s="14" t="s">
        <v>31</v>
      </c>
      <c r="AX157" s="14" t="s">
        <v>73</v>
      </c>
      <c r="AY157" s="237" t="s">
        <v>133</v>
      </c>
    </row>
    <row r="158" spans="2:51" s="13" customFormat="1" ht="11.25">
      <c r="B158" s="217"/>
      <c r="C158" s="218"/>
      <c r="D158" s="219" t="s">
        <v>429</v>
      </c>
      <c r="E158" s="238" t="s">
        <v>1</v>
      </c>
      <c r="F158" s="220" t="s">
        <v>160</v>
      </c>
      <c r="G158" s="218"/>
      <c r="H158" s="221">
        <v>6</v>
      </c>
      <c r="I158" s="222"/>
      <c r="J158" s="218"/>
      <c r="K158" s="218"/>
      <c r="L158" s="223"/>
      <c r="M158" s="224"/>
      <c r="N158" s="225"/>
      <c r="O158" s="225"/>
      <c r="P158" s="225"/>
      <c r="Q158" s="225"/>
      <c r="R158" s="225"/>
      <c r="S158" s="225"/>
      <c r="T158" s="226"/>
      <c r="AT158" s="227" t="s">
        <v>429</v>
      </c>
      <c r="AU158" s="227" t="s">
        <v>132</v>
      </c>
      <c r="AV158" s="13" t="s">
        <v>132</v>
      </c>
      <c r="AW158" s="13" t="s">
        <v>31</v>
      </c>
      <c r="AX158" s="13" t="s">
        <v>81</v>
      </c>
      <c r="AY158" s="227" t="s">
        <v>133</v>
      </c>
    </row>
    <row r="159" spans="1:65" s="2" customFormat="1" ht="16.5" customHeight="1">
      <c r="A159" s="33"/>
      <c r="B159" s="34"/>
      <c r="C159" s="186" t="s">
        <v>7</v>
      </c>
      <c r="D159" s="186" t="s">
        <v>136</v>
      </c>
      <c r="E159" s="187" t="s">
        <v>530</v>
      </c>
      <c r="F159" s="188" t="s">
        <v>206</v>
      </c>
      <c r="G159" s="189" t="s">
        <v>163</v>
      </c>
      <c r="H159" s="190">
        <v>6</v>
      </c>
      <c r="I159" s="191"/>
      <c r="J159" s="192">
        <f>ROUND(I159*H159,2)</f>
        <v>0</v>
      </c>
      <c r="K159" s="193"/>
      <c r="L159" s="38"/>
      <c r="M159" s="194" t="s">
        <v>1</v>
      </c>
      <c r="N159" s="195" t="s">
        <v>39</v>
      </c>
      <c r="O159" s="70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8" t="s">
        <v>140</v>
      </c>
      <c r="AT159" s="198" t="s">
        <v>136</v>
      </c>
      <c r="AU159" s="198" t="s">
        <v>132</v>
      </c>
      <c r="AY159" s="16" t="s">
        <v>133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6" t="s">
        <v>132</v>
      </c>
      <c r="BK159" s="199">
        <f>ROUND(I159*H159,2)</f>
        <v>0</v>
      </c>
      <c r="BL159" s="16" t="s">
        <v>140</v>
      </c>
      <c r="BM159" s="198" t="s">
        <v>531</v>
      </c>
    </row>
    <row r="160" spans="1:65" s="2" customFormat="1" ht="24.2" customHeight="1">
      <c r="A160" s="33"/>
      <c r="B160" s="34"/>
      <c r="C160" s="186" t="s">
        <v>232</v>
      </c>
      <c r="D160" s="186" t="s">
        <v>136</v>
      </c>
      <c r="E160" s="187" t="s">
        <v>220</v>
      </c>
      <c r="F160" s="188" t="s">
        <v>221</v>
      </c>
      <c r="G160" s="189" t="s">
        <v>144</v>
      </c>
      <c r="H160" s="190">
        <v>0.46</v>
      </c>
      <c r="I160" s="191"/>
      <c r="J160" s="192">
        <f>ROUND(I160*H160,2)</f>
        <v>0</v>
      </c>
      <c r="K160" s="193"/>
      <c r="L160" s="38"/>
      <c r="M160" s="194" t="s">
        <v>1</v>
      </c>
      <c r="N160" s="195" t="s">
        <v>39</v>
      </c>
      <c r="O160" s="70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98" t="s">
        <v>140</v>
      </c>
      <c r="AT160" s="198" t="s">
        <v>136</v>
      </c>
      <c r="AU160" s="198" t="s">
        <v>132</v>
      </c>
      <c r="AY160" s="16" t="s">
        <v>133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6" t="s">
        <v>132</v>
      </c>
      <c r="BK160" s="199">
        <f>ROUND(I160*H160,2)</f>
        <v>0</v>
      </c>
      <c r="BL160" s="16" t="s">
        <v>140</v>
      </c>
      <c r="BM160" s="198" t="s">
        <v>532</v>
      </c>
    </row>
    <row r="161" spans="1:65" s="2" customFormat="1" ht="24.2" customHeight="1">
      <c r="A161" s="33"/>
      <c r="B161" s="34"/>
      <c r="C161" s="186" t="s">
        <v>236</v>
      </c>
      <c r="D161" s="186" t="s">
        <v>136</v>
      </c>
      <c r="E161" s="187" t="s">
        <v>224</v>
      </c>
      <c r="F161" s="188" t="s">
        <v>225</v>
      </c>
      <c r="G161" s="189" t="s">
        <v>144</v>
      </c>
      <c r="H161" s="190">
        <v>0.46</v>
      </c>
      <c r="I161" s="191"/>
      <c r="J161" s="192">
        <f>ROUND(I161*H161,2)</f>
        <v>0</v>
      </c>
      <c r="K161" s="193"/>
      <c r="L161" s="38"/>
      <c r="M161" s="194" t="s">
        <v>1</v>
      </c>
      <c r="N161" s="195" t="s">
        <v>39</v>
      </c>
      <c r="O161" s="70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7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8" t="s">
        <v>140</v>
      </c>
      <c r="AT161" s="198" t="s">
        <v>136</v>
      </c>
      <c r="AU161" s="198" t="s">
        <v>132</v>
      </c>
      <c r="AY161" s="16" t="s">
        <v>133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6" t="s">
        <v>132</v>
      </c>
      <c r="BK161" s="199">
        <f>ROUND(I161*H161,2)</f>
        <v>0</v>
      </c>
      <c r="BL161" s="16" t="s">
        <v>140</v>
      </c>
      <c r="BM161" s="198" t="s">
        <v>533</v>
      </c>
    </row>
    <row r="162" spans="2:63" s="12" customFormat="1" ht="22.9" customHeight="1">
      <c r="B162" s="170"/>
      <c r="C162" s="171"/>
      <c r="D162" s="172" t="s">
        <v>72</v>
      </c>
      <c r="E162" s="184" t="s">
        <v>265</v>
      </c>
      <c r="F162" s="184" t="s">
        <v>266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SUM(P163:P171)</f>
        <v>0</v>
      </c>
      <c r="Q162" s="178"/>
      <c r="R162" s="179">
        <f>SUM(R163:R171)</f>
        <v>0.0471</v>
      </c>
      <c r="S162" s="178"/>
      <c r="T162" s="180">
        <f>SUM(T163:T171)</f>
        <v>0</v>
      </c>
      <c r="AR162" s="181" t="s">
        <v>132</v>
      </c>
      <c r="AT162" s="182" t="s">
        <v>72</v>
      </c>
      <c r="AU162" s="182" t="s">
        <v>81</v>
      </c>
      <c r="AY162" s="181" t="s">
        <v>133</v>
      </c>
      <c r="BK162" s="183">
        <f>SUM(BK163:BK171)</f>
        <v>0</v>
      </c>
    </row>
    <row r="163" spans="1:65" s="2" customFormat="1" ht="16.5" customHeight="1">
      <c r="A163" s="33"/>
      <c r="B163" s="34"/>
      <c r="C163" s="186" t="s">
        <v>241</v>
      </c>
      <c r="D163" s="186" t="s">
        <v>136</v>
      </c>
      <c r="E163" s="187" t="s">
        <v>275</v>
      </c>
      <c r="F163" s="188" t="s">
        <v>534</v>
      </c>
      <c r="G163" s="189" t="s">
        <v>211</v>
      </c>
      <c r="H163" s="190">
        <v>6</v>
      </c>
      <c r="I163" s="191"/>
      <c r="J163" s="192">
        <f aca="true" t="shared" si="20" ref="J163:J171">ROUND(I163*H163,2)</f>
        <v>0</v>
      </c>
      <c r="K163" s="193"/>
      <c r="L163" s="38"/>
      <c r="M163" s="194" t="s">
        <v>1</v>
      </c>
      <c r="N163" s="195" t="s">
        <v>39</v>
      </c>
      <c r="O163" s="70"/>
      <c r="P163" s="196">
        <f aca="true" t="shared" si="21" ref="P163:P171">O163*H163</f>
        <v>0</v>
      </c>
      <c r="Q163" s="196">
        <v>0.00597</v>
      </c>
      <c r="R163" s="196">
        <f aca="true" t="shared" si="22" ref="R163:R171">Q163*H163</f>
        <v>0.03582</v>
      </c>
      <c r="S163" s="196">
        <v>0</v>
      </c>
      <c r="T163" s="197">
        <f aca="true" t="shared" si="23" ref="T163:T171"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98" t="s">
        <v>140</v>
      </c>
      <c r="AT163" s="198" t="s">
        <v>136</v>
      </c>
      <c r="AU163" s="198" t="s">
        <v>132</v>
      </c>
      <c r="AY163" s="16" t="s">
        <v>133</v>
      </c>
      <c r="BE163" s="199">
        <f aca="true" t="shared" si="24" ref="BE163:BE171">IF(N163="základní",J163,0)</f>
        <v>0</v>
      </c>
      <c r="BF163" s="199">
        <f aca="true" t="shared" si="25" ref="BF163:BF171">IF(N163="snížená",J163,0)</f>
        <v>0</v>
      </c>
      <c r="BG163" s="199">
        <f aca="true" t="shared" si="26" ref="BG163:BG171">IF(N163="zákl. přenesená",J163,0)</f>
        <v>0</v>
      </c>
      <c r="BH163" s="199">
        <f aca="true" t="shared" si="27" ref="BH163:BH171">IF(N163="sníž. přenesená",J163,0)</f>
        <v>0</v>
      </c>
      <c r="BI163" s="199">
        <f aca="true" t="shared" si="28" ref="BI163:BI171">IF(N163="nulová",J163,0)</f>
        <v>0</v>
      </c>
      <c r="BJ163" s="16" t="s">
        <v>132</v>
      </c>
      <c r="BK163" s="199">
        <f aca="true" t="shared" si="29" ref="BK163:BK171">ROUND(I163*H163,2)</f>
        <v>0</v>
      </c>
      <c r="BL163" s="16" t="s">
        <v>140</v>
      </c>
      <c r="BM163" s="198" t="s">
        <v>535</v>
      </c>
    </row>
    <row r="164" spans="1:65" s="2" customFormat="1" ht="16.5" customHeight="1">
      <c r="A164" s="33"/>
      <c r="B164" s="34"/>
      <c r="C164" s="186" t="s">
        <v>245</v>
      </c>
      <c r="D164" s="186" t="s">
        <v>136</v>
      </c>
      <c r="E164" s="187" t="s">
        <v>295</v>
      </c>
      <c r="F164" s="188" t="s">
        <v>296</v>
      </c>
      <c r="G164" s="189" t="s">
        <v>163</v>
      </c>
      <c r="H164" s="190">
        <v>12</v>
      </c>
      <c r="I164" s="191"/>
      <c r="J164" s="192">
        <f t="shared" si="20"/>
        <v>0</v>
      </c>
      <c r="K164" s="193"/>
      <c r="L164" s="38"/>
      <c r="M164" s="194" t="s">
        <v>1</v>
      </c>
      <c r="N164" s="195" t="s">
        <v>39</v>
      </c>
      <c r="O164" s="70"/>
      <c r="P164" s="196">
        <f t="shared" si="21"/>
        <v>0</v>
      </c>
      <c r="Q164" s="196">
        <v>0.00023</v>
      </c>
      <c r="R164" s="196">
        <f t="shared" si="22"/>
        <v>0.0027600000000000003</v>
      </c>
      <c r="S164" s="196">
        <v>0</v>
      </c>
      <c r="T164" s="197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8" t="s">
        <v>140</v>
      </c>
      <c r="AT164" s="198" t="s">
        <v>136</v>
      </c>
      <c r="AU164" s="198" t="s">
        <v>132</v>
      </c>
      <c r="AY164" s="16" t="s">
        <v>133</v>
      </c>
      <c r="BE164" s="199">
        <f t="shared" si="24"/>
        <v>0</v>
      </c>
      <c r="BF164" s="199">
        <f t="shared" si="25"/>
        <v>0</v>
      </c>
      <c r="BG164" s="199">
        <f t="shared" si="26"/>
        <v>0</v>
      </c>
      <c r="BH164" s="199">
        <f t="shared" si="27"/>
        <v>0</v>
      </c>
      <c r="BI164" s="199">
        <f t="shared" si="28"/>
        <v>0</v>
      </c>
      <c r="BJ164" s="16" t="s">
        <v>132</v>
      </c>
      <c r="BK164" s="199">
        <f t="shared" si="29"/>
        <v>0</v>
      </c>
      <c r="BL164" s="16" t="s">
        <v>140</v>
      </c>
      <c r="BM164" s="198" t="s">
        <v>536</v>
      </c>
    </row>
    <row r="165" spans="1:65" s="2" customFormat="1" ht="24.2" customHeight="1">
      <c r="A165" s="33"/>
      <c r="B165" s="34"/>
      <c r="C165" s="186" t="s">
        <v>249</v>
      </c>
      <c r="D165" s="186" t="s">
        <v>136</v>
      </c>
      <c r="E165" s="187" t="s">
        <v>537</v>
      </c>
      <c r="F165" s="188" t="s">
        <v>304</v>
      </c>
      <c r="G165" s="189" t="s">
        <v>163</v>
      </c>
      <c r="H165" s="190">
        <v>6</v>
      </c>
      <c r="I165" s="191"/>
      <c r="J165" s="192">
        <f t="shared" si="20"/>
        <v>0</v>
      </c>
      <c r="K165" s="193"/>
      <c r="L165" s="38"/>
      <c r="M165" s="194" t="s">
        <v>1</v>
      </c>
      <c r="N165" s="195" t="s">
        <v>39</v>
      </c>
      <c r="O165" s="70"/>
      <c r="P165" s="196">
        <f t="shared" si="21"/>
        <v>0</v>
      </c>
      <c r="Q165" s="196">
        <v>0</v>
      </c>
      <c r="R165" s="196">
        <f t="shared" si="22"/>
        <v>0</v>
      </c>
      <c r="S165" s="196">
        <v>0</v>
      </c>
      <c r="T165" s="197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8" t="s">
        <v>140</v>
      </c>
      <c r="AT165" s="198" t="s">
        <v>136</v>
      </c>
      <c r="AU165" s="198" t="s">
        <v>132</v>
      </c>
      <c r="AY165" s="16" t="s">
        <v>133</v>
      </c>
      <c r="BE165" s="199">
        <f t="shared" si="24"/>
        <v>0</v>
      </c>
      <c r="BF165" s="199">
        <f t="shared" si="25"/>
        <v>0</v>
      </c>
      <c r="BG165" s="199">
        <f t="shared" si="26"/>
        <v>0</v>
      </c>
      <c r="BH165" s="199">
        <f t="shared" si="27"/>
        <v>0</v>
      </c>
      <c r="BI165" s="199">
        <f t="shared" si="28"/>
        <v>0</v>
      </c>
      <c r="BJ165" s="16" t="s">
        <v>132</v>
      </c>
      <c r="BK165" s="199">
        <f t="shared" si="29"/>
        <v>0</v>
      </c>
      <c r="BL165" s="16" t="s">
        <v>140</v>
      </c>
      <c r="BM165" s="198" t="s">
        <v>538</v>
      </c>
    </row>
    <row r="166" spans="1:65" s="2" customFormat="1" ht="16.5" customHeight="1">
      <c r="A166" s="33"/>
      <c r="B166" s="34"/>
      <c r="C166" s="186" t="s">
        <v>253</v>
      </c>
      <c r="D166" s="186" t="s">
        <v>136</v>
      </c>
      <c r="E166" s="187" t="s">
        <v>539</v>
      </c>
      <c r="F166" s="188" t="s">
        <v>342</v>
      </c>
      <c r="G166" s="189" t="s">
        <v>163</v>
      </c>
      <c r="H166" s="190">
        <v>6</v>
      </c>
      <c r="I166" s="191"/>
      <c r="J166" s="192">
        <f t="shared" si="20"/>
        <v>0</v>
      </c>
      <c r="K166" s="193"/>
      <c r="L166" s="38"/>
      <c r="M166" s="194" t="s">
        <v>1</v>
      </c>
      <c r="N166" s="195" t="s">
        <v>39</v>
      </c>
      <c r="O166" s="70"/>
      <c r="P166" s="196">
        <f t="shared" si="21"/>
        <v>0</v>
      </c>
      <c r="Q166" s="196">
        <v>0.0001</v>
      </c>
      <c r="R166" s="196">
        <f t="shared" si="22"/>
        <v>0.0006000000000000001</v>
      </c>
      <c r="S166" s="196">
        <v>0</v>
      </c>
      <c r="T166" s="197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98" t="s">
        <v>140</v>
      </c>
      <c r="AT166" s="198" t="s">
        <v>136</v>
      </c>
      <c r="AU166" s="198" t="s">
        <v>132</v>
      </c>
      <c r="AY166" s="16" t="s">
        <v>133</v>
      </c>
      <c r="BE166" s="199">
        <f t="shared" si="24"/>
        <v>0</v>
      </c>
      <c r="BF166" s="199">
        <f t="shared" si="25"/>
        <v>0</v>
      </c>
      <c r="BG166" s="199">
        <f t="shared" si="26"/>
        <v>0</v>
      </c>
      <c r="BH166" s="199">
        <f t="shared" si="27"/>
        <v>0</v>
      </c>
      <c r="BI166" s="199">
        <f t="shared" si="28"/>
        <v>0</v>
      </c>
      <c r="BJ166" s="16" t="s">
        <v>132</v>
      </c>
      <c r="BK166" s="199">
        <f t="shared" si="29"/>
        <v>0</v>
      </c>
      <c r="BL166" s="16" t="s">
        <v>140</v>
      </c>
      <c r="BM166" s="198" t="s">
        <v>540</v>
      </c>
    </row>
    <row r="167" spans="1:65" s="2" customFormat="1" ht="24.2" customHeight="1">
      <c r="A167" s="33"/>
      <c r="B167" s="34"/>
      <c r="C167" s="186" t="s">
        <v>257</v>
      </c>
      <c r="D167" s="186" t="s">
        <v>136</v>
      </c>
      <c r="E167" s="187" t="s">
        <v>541</v>
      </c>
      <c r="F167" s="188" t="s">
        <v>167</v>
      </c>
      <c r="G167" s="189" t="s">
        <v>163</v>
      </c>
      <c r="H167" s="190">
        <v>6</v>
      </c>
      <c r="I167" s="191"/>
      <c r="J167" s="192">
        <f t="shared" si="20"/>
        <v>0</v>
      </c>
      <c r="K167" s="193"/>
      <c r="L167" s="38"/>
      <c r="M167" s="194" t="s">
        <v>1</v>
      </c>
      <c r="N167" s="195" t="s">
        <v>39</v>
      </c>
      <c r="O167" s="70"/>
      <c r="P167" s="196">
        <f t="shared" si="21"/>
        <v>0</v>
      </c>
      <c r="Q167" s="196">
        <v>2E-05</v>
      </c>
      <c r="R167" s="196">
        <f t="shared" si="22"/>
        <v>0.00012000000000000002</v>
      </c>
      <c r="S167" s="196">
        <v>0</v>
      </c>
      <c r="T167" s="197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8" t="s">
        <v>140</v>
      </c>
      <c r="AT167" s="198" t="s">
        <v>136</v>
      </c>
      <c r="AU167" s="198" t="s">
        <v>132</v>
      </c>
      <c r="AY167" s="16" t="s">
        <v>133</v>
      </c>
      <c r="BE167" s="199">
        <f t="shared" si="24"/>
        <v>0</v>
      </c>
      <c r="BF167" s="199">
        <f t="shared" si="25"/>
        <v>0</v>
      </c>
      <c r="BG167" s="199">
        <f t="shared" si="26"/>
        <v>0</v>
      </c>
      <c r="BH167" s="199">
        <f t="shared" si="27"/>
        <v>0</v>
      </c>
      <c r="BI167" s="199">
        <f t="shared" si="28"/>
        <v>0</v>
      </c>
      <c r="BJ167" s="16" t="s">
        <v>132</v>
      </c>
      <c r="BK167" s="199">
        <f t="shared" si="29"/>
        <v>0</v>
      </c>
      <c r="BL167" s="16" t="s">
        <v>140</v>
      </c>
      <c r="BM167" s="198" t="s">
        <v>542</v>
      </c>
    </row>
    <row r="168" spans="1:65" s="2" customFormat="1" ht="16.5" customHeight="1">
      <c r="A168" s="33"/>
      <c r="B168" s="34"/>
      <c r="C168" s="186" t="s">
        <v>261</v>
      </c>
      <c r="D168" s="186" t="s">
        <v>136</v>
      </c>
      <c r="E168" s="187" t="s">
        <v>543</v>
      </c>
      <c r="F168" s="188" t="s">
        <v>544</v>
      </c>
      <c r="G168" s="189" t="s">
        <v>186</v>
      </c>
      <c r="H168" s="190">
        <v>6</v>
      </c>
      <c r="I168" s="191"/>
      <c r="J168" s="192">
        <f t="shared" si="20"/>
        <v>0</v>
      </c>
      <c r="K168" s="193"/>
      <c r="L168" s="38"/>
      <c r="M168" s="194" t="s">
        <v>1</v>
      </c>
      <c r="N168" s="195" t="s">
        <v>39</v>
      </c>
      <c r="O168" s="70"/>
      <c r="P168" s="196">
        <f t="shared" si="21"/>
        <v>0</v>
      </c>
      <c r="Q168" s="196">
        <v>0.00071</v>
      </c>
      <c r="R168" s="196">
        <f t="shared" si="22"/>
        <v>0.00426</v>
      </c>
      <c r="S168" s="196">
        <v>0</v>
      </c>
      <c r="T168" s="197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98" t="s">
        <v>140</v>
      </c>
      <c r="AT168" s="198" t="s">
        <v>136</v>
      </c>
      <c r="AU168" s="198" t="s">
        <v>132</v>
      </c>
      <c r="AY168" s="16" t="s">
        <v>133</v>
      </c>
      <c r="BE168" s="199">
        <f t="shared" si="24"/>
        <v>0</v>
      </c>
      <c r="BF168" s="199">
        <f t="shared" si="25"/>
        <v>0</v>
      </c>
      <c r="BG168" s="199">
        <f t="shared" si="26"/>
        <v>0</v>
      </c>
      <c r="BH168" s="199">
        <f t="shared" si="27"/>
        <v>0</v>
      </c>
      <c r="BI168" s="199">
        <f t="shared" si="28"/>
        <v>0</v>
      </c>
      <c r="BJ168" s="16" t="s">
        <v>132</v>
      </c>
      <c r="BK168" s="199">
        <f t="shared" si="29"/>
        <v>0</v>
      </c>
      <c r="BL168" s="16" t="s">
        <v>140</v>
      </c>
      <c r="BM168" s="198" t="s">
        <v>545</v>
      </c>
    </row>
    <row r="169" spans="1:65" s="2" customFormat="1" ht="16.5" customHeight="1">
      <c r="A169" s="33"/>
      <c r="B169" s="34"/>
      <c r="C169" s="186" t="s">
        <v>267</v>
      </c>
      <c r="D169" s="186" t="s">
        <v>136</v>
      </c>
      <c r="E169" s="187" t="s">
        <v>546</v>
      </c>
      <c r="F169" s="188" t="s">
        <v>193</v>
      </c>
      <c r="G169" s="189" t="s">
        <v>163</v>
      </c>
      <c r="H169" s="190">
        <v>6</v>
      </c>
      <c r="I169" s="191"/>
      <c r="J169" s="192">
        <f t="shared" si="20"/>
        <v>0</v>
      </c>
      <c r="K169" s="193"/>
      <c r="L169" s="38"/>
      <c r="M169" s="194" t="s">
        <v>1</v>
      </c>
      <c r="N169" s="195" t="s">
        <v>39</v>
      </c>
      <c r="O169" s="70"/>
      <c r="P169" s="196">
        <f t="shared" si="21"/>
        <v>0</v>
      </c>
      <c r="Q169" s="196">
        <v>0.00059</v>
      </c>
      <c r="R169" s="196">
        <f t="shared" si="22"/>
        <v>0.00354</v>
      </c>
      <c r="S169" s="196">
        <v>0</v>
      </c>
      <c r="T169" s="197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8" t="s">
        <v>140</v>
      </c>
      <c r="AT169" s="198" t="s">
        <v>136</v>
      </c>
      <c r="AU169" s="198" t="s">
        <v>132</v>
      </c>
      <c r="AY169" s="16" t="s">
        <v>133</v>
      </c>
      <c r="BE169" s="199">
        <f t="shared" si="24"/>
        <v>0</v>
      </c>
      <c r="BF169" s="199">
        <f t="shared" si="25"/>
        <v>0</v>
      </c>
      <c r="BG169" s="199">
        <f t="shared" si="26"/>
        <v>0</v>
      </c>
      <c r="BH169" s="199">
        <f t="shared" si="27"/>
        <v>0</v>
      </c>
      <c r="BI169" s="199">
        <f t="shared" si="28"/>
        <v>0</v>
      </c>
      <c r="BJ169" s="16" t="s">
        <v>132</v>
      </c>
      <c r="BK169" s="199">
        <f t="shared" si="29"/>
        <v>0</v>
      </c>
      <c r="BL169" s="16" t="s">
        <v>140</v>
      </c>
      <c r="BM169" s="198" t="s">
        <v>547</v>
      </c>
    </row>
    <row r="170" spans="1:65" s="2" customFormat="1" ht="24.2" customHeight="1">
      <c r="A170" s="33"/>
      <c r="B170" s="34"/>
      <c r="C170" s="186" t="s">
        <v>271</v>
      </c>
      <c r="D170" s="186" t="s">
        <v>136</v>
      </c>
      <c r="E170" s="187" t="s">
        <v>307</v>
      </c>
      <c r="F170" s="188" t="s">
        <v>308</v>
      </c>
      <c r="G170" s="189" t="s">
        <v>144</v>
      </c>
      <c r="H170" s="190">
        <v>0.047</v>
      </c>
      <c r="I170" s="191"/>
      <c r="J170" s="192">
        <f t="shared" si="20"/>
        <v>0</v>
      </c>
      <c r="K170" s="193"/>
      <c r="L170" s="38"/>
      <c r="M170" s="194" t="s">
        <v>1</v>
      </c>
      <c r="N170" s="195" t="s">
        <v>39</v>
      </c>
      <c r="O170" s="70"/>
      <c r="P170" s="196">
        <f t="shared" si="21"/>
        <v>0</v>
      </c>
      <c r="Q170" s="196">
        <v>0</v>
      </c>
      <c r="R170" s="196">
        <f t="shared" si="22"/>
        <v>0</v>
      </c>
      <c r="S170" s="196">
        <v>0</v>
      </c>
      <c r="T170" s="197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98" t="s">
        <v>140</v>
      </c>
      <c r="AT170" s="198" t="s">
        <v>136</v>
      </c>
      <c r="AU170" s="198" t="s">
        <v>132</v>
      </c>
      <c r="AY170" s="16" t="s">
        <v>133</v>
      </c>
      <c r="BE170" s="199">
        <f t="shared" si="24"/>
        <v>0</v>
      </c>
      <c r="BF170" s="199">
        <f t="shared" si="25"/>
        <v>0</v>
      </c>
      <c r="BG170" s="199">
        <f t="shared" si="26"/>
        <v>0</v>
      </c>
      <c r="BH170" s="199">
        <f t="shared" si="27"/>
        <v>0</v>
      </c>
      <c r="BI170" s="199">
        <f t="shared" si="28"/>
        <v>0</v>
      </c>
      <c r="BJ170" s="16" t="s">
        <v>132</v>
      </c>
      <c r="BK170" s="199">
        <f t="shared" si="29"/>
        <v>0</v>
      </c>
      <c r="BL170" s="16" t="s">
        <v>140</v>
      </c>
      <c r="BM170" s="198" t="s">
        <v>548</v>
      </c>
    </row>
    <row r="171" spans="1:65" s="2" customFormat="1" ht="24.2" customHeight="1">
      <c r="A171" s="33"/>
      <c r="B171" s="34"/>
      <c r="C171" s="186" t="s">
        <v>217</v>
      </c>
      <c r="D171" s="186" t="s">
        <v>136</v>
      </c>
      <c r="E171" s="187" t="s">
        <v>311</v>
      </c>
      <c r="F171" s="188" t="s">
        <v>312</v>
      </c>
      <c r="G171" s="189" t="s">
        <v>144</v>
      </c>
      <c r="H171" s="190">
        <v>0.047</v>
      </c>
      <c r="I171" s="191"/>
      <c r="J171" s="192">
        <f t="shared" si="20"/>
        <v>0</v>
      </c>
      <c r="K171" s="193"/>
      <c r="L171" s="38"/>
      <c r="M171" s="194" t="s">
        <v>1</v>
      </c>
      <c r="N171" s="195" t="s">
        <v>39</v>
      </c>
      <c r="O171" s="70"/>
      <c r="P171" s="196">
        <f t="shared" si="21"/>
        <v>0</v>
      </c>
      <c r="Q171" s="196">
        <v>0</v>
      </c>
      <c r="R171" s="196">
        <f t="shared" si="22"/>
        <v>0</v>
      </c>
      <c r="S171" s="196">
        <v>0</v>
      </c>
      <c r="T171" s="197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8" t="s">
        <v>140</v>
      </c>
      <c r="AT171" s="198" t="s">
        <v>136</v>
      </c>
      <c r="AU171" s="198" t="s">
        <v>132</v>
      </c>
      <c r="AY171" s="16" t="s">
        <v>133</v>
      </c>
      <c r="BE171" s="199">
        <f t="shared" si="24"/>
        <v>0</v>
      </c>
      <c r="BF171" s="199">
        <f t="shared" si="25"/>
        <v>0</v>
      </c>
      <c r="BG171" s="199">
        <f t="shared" si="26"/>
        <v>0</v>
      </c>
      <c r="BH171" s="199">
        <f t="shared" si="27"/>
        <v>0</v>
      </c>
      <c r="BI171" s="199">
        <f t="shared" si="28"/>
        <v>0</v>
      </c>
      <c r="BJ171" s="16" t="s">
        <v>132</v>
      </c>
      <c r="BK171" s="199">
        <f t="shared" si="29"/>
        <v>0</v>
      </c>
      <c r="BL171" s="16" t="s">
        <v>140</v>
      </c>
      <c r="BM171" s="198" t="s">
        <v>549</v>
      </c>
    </row>
    <row r="172" spans="2:63" s="12" customFormat="1" ht="22.9" customHeight="1">
      <c r="B172" s="170"/>
      <c r="C172" s="171"/>
      <c r="D172" s="172" t="s">
        <v>72</v>
      </c>
      <c r="E172" s="184" t="s">
        <v>417</v>
      </c>
      <c r="F172" s="184" t="s">
        <v>418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SUM(P173:P188)</f>
        <v>0</v>
      </c>
      <c r="Q172" s="178"/>
      <c r="R172" s="179">
        <f>SUM(R173:R188)</f>
        <v>0.0776825</v>
      </c>
      <c r="S172" s="178"/>
      <c r="T172" s="180">
        <f>SUM(T173:T188)</f>
        <v>0</v>
      </c>
      <c r="AR172" s="181" t="s">
        <v>132</v>
      </c>
      <c r="AT172" s="182" t="s">
        <v>72</v>
      </c>
      <c r="AU172" s="182" t="s">
        <v>81</v>
      </c>
      <c r="AY172" s="181" t="s">
        <v>133</v>
      </c>
      <c r="BK172" s="183">
        <f>SUM(BK173:BK188)</f>
        <v>0</v>
      </c>
    </row>
    <row r="173" spans="1:65" s="2" customFormat="1" ht="16.5" customHeight="1">
      <c r="A173" s="33"/>
      <c r="B173" s="34"/>
      <c r="C173" s="186" t="s">
        <v>278</v>
      </c>
      <c r="D173" s="186" t="s">
        <v>136</v>
      </c>
      <c r="E173" s="187" t="s">
        <v>419</v>
      </c>
      <c r="F173" s="188" t="s">
        <v>230</v>
      </c>
      <c r="G173" s="189" t="s">
        <v>186</v>
      </c>
      <c r="H173" s="190">
        <v>1</v>
      </c>
      <c r="I173" s="191"/>
      <c r="J173" s="192">
        <f>ROUND(I173*H173,2)</f>
        <v>0</v>
      </c>
      <c r="K173" s="193"/>
      <c r="L173" s="38"/>
      <c r="M173" s="194" t="s">
        <v>1</v>
      </c>
      <c r="N173" s="195" t="s">
        <v>39</v>
      </c>
      <c r="O173" s="70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8" t="s">
        <v>140</v>
      </c>
      <c r="AT173" s="198" t="s">
        <v>136</v>
      </c>
      <c r="AU173" s="198" t="s">
        <v>132</v>
      </c>
      <c r="AY173" s="16" t="s">
        <v>133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6" t="s">
        <v>132</v>
      </c>
      <c r="BK173" s="199">
        <f>ROUND(I173*H173,2)</f>
        <v>0</v>
      </c>
      <c r="BL173" s="16" t="s">
        <v>140</v>
      </c>
      <c r="BM173" s="198" t="s">
        <v>550</v>
      </c>
    </row>
    <row r="174" spans="1:65" s="2" customFormat="1" ht="16.5" customHeight="1">
      <c r="A174" s="33"/>
      <c r="B174" s="34"/>
      <c r="C174" s="186" t="s">
        <v>282</v>
      </c>
      <c r="D174" s="186" t="s">
        <v>136</v>
      </c>
      <c r="E174" s="187" t="s">
        <v>551</v>
      </c>
      <c r="F174" s="188" t="s">
        <v>422</v>
      </c>
      <c r="G174" s="189" t="s">
        <v>139</v>
      </c>
      <c r="H174" s="190">
        <v>210</v>
      </c>
      <c r="I174" s="191"/>
      <c r="J174" s="192">
        <f>ROUND(I174*H174,2)</f>
        <v>0</v>
      </c>
      <c r="K174" s="193"/>
      <c r="L174" s="38"/>
      <c r="M174" s="194" t="s">
        <v>1</v>
      </c>
      <c r="N174" s="195" t="s">
        <v>39</v>
      </c>
      <c r="O174" s="70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98" t="s">
        <v>140</v>
      </c>
      <c r="AT174" s="198" t="s">
        <v>136</v>
      </c>
      <c r="AU174" s="198" t="s">
        <v>132</v>
      </c>
      <c r="AY174" s="16" t="s">
        <v>133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6" t="s">
        <v>132</v>
      </c>
      <c r="BK174" s="199">
        <f>ROUND(I174*H174,2)</f>
        <v>0</v>
      </c>
      <c r="BL174" s="16" t="s">
        <v>140</v>
      </c>
      <c r="BM174" s="198" t="s">
        <v>552</v>
      </c>
    </row>
    <row r="175" spans="1:65" s="2" customFormat="1" ht="16.5" customHeight="1">
      <c r="A175" s="33"/>
      <c r="B175" s="34"/>
      <c r="C175" s="200" t="s">
        <v>286</v>
      </c>
      <c r="D175" s="200" t="s">
        <v>214</v>
      </c>
      <c r="E175" s="201" t="s">
        <v>424</v>
      </c>
      <c r="F175" s="202" t="s">
        <v>425</v>
      </c>
      <c r="G175" s="203" t="s">
        <v>139</v>
      </c>
      <c r="H175" s="204">
        <v>241.5</v>
      </c>
      <c r="I175" s="205"/>
      <c r="J175" s="206">
        <f>ROUND(I175*H175,2)</f>
        <v>0</v>
      </c>
      <c r="K175" s="207"/>
      <c r="L175" s="208"/>
      <c r="M175" s="209" t="s">
        <v>1</v>
      </c>
      <c r="N175" s="210" t="s">
        <v>39</v>
      </c>
      <c r="O175" s="70"/>
      <c r="P175" s="196">
        <f>O175*H175</f>
        <v>0</v>
      </c>
      <c r="Q175" s="196">
        <v>0.00013</v>
      </c>
      <c r="R175" s="196">
        <f>Q175*H175</f>
        <v>0.031395</v>
      </c>
      <c r="S175" s="196">
        <v>0</v>
      </c>
      <c r="T175" s="197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8" t="s">
        <v>426</v>
      </c>
      <c r="AT175" s="198" t="s">
        <v>214</v>
      </c>
      <c r="AU175" s="198" t="s">
        <v>132</v>
      </c>
      <c r="AY175" s="16" t="s">
        <v>133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6" t="s">
        <v>132</v>
      </c>
      <c r="BK175" s="199">
        <f>ROUND(I175*H175,2)</f>
        <v>0</v>
      </c>
      <c r="BL175" s="16" t="s">
        <v>427</v>
      </c>
      <c r="BM175" s="198" t="s">
        <v>553</v>
      </c>
    </row>
    <row r="176" spans="2:51" s="13" customFormat="1" ht="11.25">
      <c r="B176" s="217"/>
      <c r="C176" s="218"/>
      <c r="D176" s="219" t="s">
        <v>429</v>
      </c>
      <c r="E176" s="218"/>
      <c r="F176" s="220" t="s">
        <v>554</v>
      </c>
      <c r="G176" s="218"/>
      <c r="H176" s="221">
        <v>241.5</v>
      </c>
      <c r="I176" s="222"/>
      <c r="J176" s="218"/>
      <c r="K176" s="218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429</v>
      </c>
      <c r="AU176" s="227" t="s">
        <v>132</v>
      </c>
      <c r="AV176" s="13" t="s">
        <v>132</v>
      </c>
      <c r="AW176" s="13" t="s">
        <v>4</v>
      </c>
      <c r="AX176" s="13" t="s">
        <v>81</v>
      </c>
      <c r="AY176" s="227" t="s">
        <v>133</v>
      </c>
    </row>
    <row r="177" spans="1:65" s="2" customFormat="1" ht="24.2" customHeight="1">
      <c r="A177" s="33"/>
      <c r="B177" s="34"/>
      <c r="C177" s="186" t="s">
        <v>290</v>
      </c>
      <c r="D177" s="186" t="s">
        <v>136</v>
      </c>
      <c r="E177" s="187" t="s">
        <v>555</v>
      </c>
      <c r="F177" s="188" t="s">
        <v>445</v>
      </c>
      <c r="G177" s="189" t="s">
        <v>139</v>
      </c>
      <c r="H177" s="190">
        <v>210</v>
      </c>
      <c r="I177" s="191"/>
      <c r="J177" s="192">
        <f>ROUND(I177*H177,2)</f>
        <v>0</v>
      </c>
      <c r="K177" s="193"/>
      <c r="L177" s="38"/>
      <c r="M177" s="194" t="s">
        <v>1</v>
      </c>
      <c r="N177" s="195" t="s">
        <v>39</v>
      </c>
      <c r="O177" s="70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8" t="s">
        <v>427</v>
      </c>
      <c r="AT177" s="198" t="s">
        <v>136</v>
      </c>
      <c r="AU177" s="198" t="s">
        <v>132</v>
      </c>
      <c r="AY177" s="16" t="s">
        <v>133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6" t="s">
        <v>132</v>
      </c>
      <c r="BK177" s="199">
        <f>ROUND(I177*H177,2)</f>
        <v>0</v>
      </c>
      <c r="BL177" s="16" t="s">
        <v>427</v>
      </c>
      <c r="BM177" s="198" t="s">
        <v>556</v>
      </c>
    </row>
    <row r="178" spans="1:65" s="2" customFormat="1" ht="21.75" customHeight="1">
      <c r="A178" s="33"/>
      <c r="B178" s="34"/>
      <c r="C178" s="200" t="s">
        <v>294</v>
      </c>
      <c r="D178" s="200" t="s">
        <v>214</v>
      </c>
      <c r="E178" s="201" t="s">
        <v>447</v>
      </c>
      <c r="F178" s="202" t="s">
        <v>448</v>
      </c>
      <c r="G178" s="203" t="s">
        <v>139</v>
      </c>
      <c r="H178" s="204">
        <v>241.5</v>
      </c>
      <c r="I178" s="205"/>
      <c r="J178" s="206">
        <f>ROUND(I178*H178,2)</f>
        <v>0</v>
      </c>
      <c r="K178" s="207"/>
      <c r="L178" s="208"/>
      <c r="M178" s="209" t="s">
        <v>1</v>
      </c>
      <c r="N178" s="210" t="s">
        <v>39</v>
      </c>
      <c r="O178" s="70"/>
      <c r="P178" s="196">
        <f>O178*H178</f>
        <v>0</v>
      </c>
      <c r="Q178" s="196">
        <v>5E-05</v>
      </c>
      <c r="R178" s="196">
        <f>Q178*H178</f>
        <v>0.012075</v>
      </c>
      <c r="S178" s="196">
        <v>0</v>
      </c>
      <c r="T178" s="197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98" t="s">
        <v>426</v>
      </c>
      <c r="AT178" s="198" t="s">
        <v>214</v>
      </c>
      <c r="AU178" s="198" t="s">
        <v>132</v>
      </c>
      <c r="AY178" s="16" t="s">
        <v>133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6" t="s">
        <v>132</v>
      </c>
      <c r="BK178" s="199">
        <f>ROUND(I178*H178,2)</f>
        <v>0</v>
      </c>
      <c r="BL178" s="16" t="s">
        <v>427</v>
      </c>
      <c r="BM178" s="198" t="s">
        <v>557</v>
      </c>
    </row>
    <row r="179" spans="2:51" s="13" customFormat="1" ht="11.25">
      <c r="B179" s="217"/>
      <c r="C179" s="218"/>
      <c r="D179" s="219" t="s">
        <v>429</v>
      </c>
      <c r="E179" s="218"/>
      <c r="F179" s="220" t="s">
        <v>554</v>
      </c>
      <c r="G179" s="218"/>
      <c r="H179" s="221">
        <v>241.5</v>
      </c>
      <c r="I179" s="222"/>
      <c r="J179" s="218"/>
      <c r="K179" s="218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429</v>
      </c>
      <c r="AU179" s="227" t="s">
        <v>132</v>
      </c>
      <c r="AV179" s="13" t="s">
        <v>132</v>
      </c>
      <c r="AW179" s="13" t="s">
        <v>4</v>
      </c>
      <c r="AX179" s="13" t="s">
        <v>81</v>
      </c>
      <c r="AY179" s="227" t="s">
        <v>133</v>
      </c>
    </row>
    <row r="180" spans="1:65" s="2" customFormat="1" ht="24.2" customHeight="1">
      <c r="A180" s="33"/>
      <c r="B180" s="34"/>
      <c r="C180" s="186" t="s">
        <v>298</v>
      </c>
      <c r="D180" s="186" t="s">
        <v>136</v>
      </c>
      <c r="E180" s="187" t="s">
        <v>558</v>
      </c>
      <c r="F180" s="188" t="s">
        <v>432</v>
      </c>
      <c r="G180" s="189" t="s">
        <v>139</v>
      </c>
      <c r="H180" s="190">
        <v>175</v>
      </c>
      <c r="I180" s="191"/>
      <c r="J180" s="192">
        <f>ROUND(I180*H180,2)</f>
        <v>0</v>
      </c>
      <c r="K180" s="193"/>
      <c r="L180" s="38"/>
      <c r="M180" s="194" t="s">
        <v>1</v>
      </c>
      <c r="N180" s="195" t="s">
        <v>39</v>
      </c>
      <c r="O180" s="70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7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98" t="s">
        <v>140</v>
      </c>
      <c r="AT180" s="198" t="s">
        <v>136</v>
      </c>
      <c r="AU180" s="198" t="s">
        <v>132</v>
      </c>
      <c r="AY180" s="16" t="s">
        <v>133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6" t="s">
        <v>132</v>
      </c>
      <c r="BK180" s="199">
        <f>ROUND(I180*H180,2)</f>
        <v>0</v>
      </c>
      <c r="BL180" s="16" t="s">
        <v>140</v>
      </c>
      <c r="BM180" s="198" t="s">
        <v>559</v>
      </c>
    </row>
    <row r="181" spans="2:51" s="14" customFormat="1" ht="22.5">
      <c r="B181" s="228"/>
      <c r="C181" s="229"/>
      <c r="D181" s="219" t="s">
        <v>429</v>
      </c>
      <c r="E181" s="230" t="s">
        <v>1</v>
      </c>
      <c r="F181" s="231" t="s">
        <v>560</v>
      </c>
      <c r="G181" s="229"/>
      <c r="H181" s="230" t="s">
        <v>1</v>
      </c>
      <c r="I181" s="232"/>
      <c r="J181" s="229"/>
      <c r="K181" s="229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429</v>
      </c>
      <c r="AU181" s="237" t="s">
        <v>132</v>
      </c>
      <c r="AV181" s="14" t="s">
        <v>81</v>
      </c>
      <c r="AW181" s="14" t="s">
        <v>31</v>
      </c>
      <c r="AX181" s="14" t="s">
        <v>73</v>
      </c>
      <c r="AY181" s="237" t="s">
        <v>133</v>
      </c>
    </row>
    <row r="182" spans="2:51" s="14" customFormat="1" ht="22.5">
      <c r="B182" s="228"/>
      <c r="C182" s="229"/>
      <c r="D182" s="219" t="s">
        <v>429</v>
      </c>
      <c r="E182" s="230" t="s">
        <v>1</v>
      </c>
      <c r="F182" s="231" t="s">
        <v>435</v>
      </c>
      <c r="G182" s="229"/>
      <c r="H182" s="230" t="s">
        <v>1</v>
      </c>
      <c r="I182" s="232"/>
      <c r="J182" s="229"/>
      <c r="K182" s="229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429</v>
      </c>
      <c r="AU182" s="237" t="s">
        <v>132</v>
      </c>
      <c r="AV182" s="14" t="s">
        <v>81</v>
      </c>
      <c r="AW182" s="14" t="s">
        <v>31</v>
      </c>
      <c r="AX182" s="14" t="s">
        <v>73</v>
      </c>
      <c r="AY182" s="237" t="s">
        <v>133</v>
      </c>
    </row>
    <row r="183" spans="2:51" s="13" customFormat="1" ht="11.25">
      <c r="B183" s="217"/>
      <c r="C183" s="218"/>
      <c r="D183" s="219" t="s">
        <v>429</v>
      </c>
      <c r="E183" s="238" t="s">
        <v>1</v>
      </c>
      <c r="F183" s="220" t="s">
        <v>561</v>
      </c>
      <c r="G183" s="218"/>
      <c r="H183" s="221">
        <v>175</v>
      </c>
      <c r="I183" s="222"/>
      <c r="J183" s="218"/>
      <c r="K183" s="218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429</v>
      </c>
      <c r="AU183" s="227" t="s">
        <v>132</v>
      </c>
      <c r="AV183" s="13" t="s">
        <v>132</v>
      </c>
      <c r="AW183" s="13" t="s">
        <v>31</v>
      </c>
      <c r="AX183" s="13" t="s">
        <v>81</v>
      </c>
      <c r="AY183" s="227" t="s">
        <v>133</v>
      </c>
    </row>
    <row r="184" spans="1:65" s="2" customFormat="1" ht="24.2" customHeight="1">
      <c r="A184" s="33"/>
      <c r="B184" s="34"/>
      <c r="C184" s="200" t="s">
        <v>302</v>
      </c>
      <c r="D184" s="200" t="s">
        <v>214</v>
      </c>
      <c r="E184" s="201" t="s">
        <v>437</v>
      </c>
      <c r="F184" s="202" t="s">
        <v>438</v>
      </c>
      <c r="G184" s="203" t="s">
        <v>139</v>
      </c>
      <c r="H184" s="204">
        <v>201.25</v>
      </c>
      <c r="I184" s="205"/>
      <c r="J184" s="206">
        <f>ROUND(I184*H184,2)</f>
        <v>0</v>
      </c>
      <c r="K184" s="207"/>
      <c r="L184" s="208"/>
      <c r="M184" s="209" t="s">
        <v>1</v>
      </c>
      <c r="N184" s="210" t="s">
        <v>39</v>
      </c>
      <c r="O184" s="70"/>
      <c r="P184" s="196">
        <f>O184*H184</f>
        <v>0</v>
      </c>
      <c r="Q184" s="196">
        <v>0.00017</v>
      </c>
      <c r="R184" s="196">
        <f>Q184*H184</f>
        <v>0.0342125</v>
      </c>
      <c r="S184" s="196">
        <v>0</v>
      </c>
      <c r="T184" s="197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8" t="s">
        <v>217</v>
      </c>
      <c r="AT184" s="198" t="s">
        <v>214</v>
      </c>
      <c r="AU184" s="198" t="s">
        <v>132</v>
      </c>
      <c r="AY184" s="16" t="s">
        <v>133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6" t="s">
        <v>132</v>
      </c>
      <c r="BK184" s="199">
        <f>ROUND(I184*H184,2)</f>
        <v>0</v>
      </c>
      <c r="BL184" s="16" t="s">
        <v>140</v>
      </c>
      <c r="BM184" s="198" t="s">
        <v>562</v>
      </c>
    </row>
    <row r="185" spans="2:51" s="13" customFormat="1" ht="11.25">
      <c r="B185" s="217"/>
      <c r="C185" s="218"/>
      <c r="D185" s="219" t="s">
        <v>429</v>
      </c>
      <c r="E185" s="218"/>
      <c r="F185" s="220" t="s">
        <v>563</v>
      </c>
      <c r="G185" s="218"/>
      <c r="H185" s="221">
        <v>201.25</v>
      </c>
      <c r="I185" s="222"/>
      <c r="J185" s="218"/>
      <c r="K185" s="218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429</v>
      </c>
      <c r="AU185" s="227" t="s">
        <v>132</v>
      </c>
      <c r="AV185" s="13" t="s">
        <v>132</v>
      </c>
      <c r="AW185" s="13" t="s">
        <v>4</v>
      </c>
      <c r="AX185" s="13" t="s">
        <v>81</v>
      </c>
      <c r="AY185" s="227" t="s">
        <v>133</v>
      </c>
    </row>
    <row r="186" spans="1:65" s="2" customFormat="1" ht="24.2" customHeight="1">
      <c r="A186" s="33"/>
      <c r="B186" s="34"/>
      <c r="C186" s="186" t="s">
        <v>306</v>
      </c>
      <c r="D186" s="186" t="s">
        <v>136</v>
      </c>
      <c r="E186" s="187" t="s">
        <v>564</v>
      </c>
      <c r="F186" s="188" t="s">
        <v>442</v>
      </c>
      <c r="G186" s="189" t="s">
        <v>163</v>
      </c>
      <c r="H186" s="190">
        <v>7</v>
      </c>
      <c r="I186" s="191"/>
      <c r="J186" s="192">
        <f>ROUND(I186*H186,2)</f>
        <v>0</v>
      </c>
      <c r="K186" s="193"/>
      <c r="L186" s="38"/>
      <c r="M186" s="194" t="s">
        <v>1</v>
      </c>
      <c r="N186" s="195" t="s">
        <v>39</v>
      </c>
      <c r="O186" s="70"/>
      <c r="P186" s="196">
        <f>O186*H186</f>
        <v>0</v>
      </c>
      <c r="Q186" s="196">
        <v>0</v>
      </c>
      <c r="R186" s="196">
        <f>Q186*H186</f>
        <v>0</v>
      </c>
      <c r="S186" s="196">
        <v>0</v>
      </c>
      <c r="T186" s="197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98" t="s">
        <v>140</v>
      </c>
      <c r="AT186" s="198" t="s">
        <v>136</v>
      </c>
      <c r="AU186" s="198" t="s">
        <v>132</v>
      </c>
      <c r="AY186" s="16" t="s">
        <v>133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16" t="s">
        <v>132</v>
      </c>
      <c r="BK186" s="199">
        <f>ROUND(I186*H186,2)</f>
        <v>0</v>
      </c>
      <c r="BL186" s="16" t="s">
        <v>140</v>
      </c>
      <c r="BM186" s="198" t="s">
        <v>565</v>
      </c>
    </row>
    <row r="187" spans="1:65" s="2" customFormat="1" ht="24.2" customHeight="1">
      <c r="A187" s="33"/>
      <c r="B187" s="34"/>
      <c r="C187" s="186" t="s">
        <v>310</v>
      </c>
      <c r="D187" s="186" t="s">
        <v>136</v>
      </c>
      <c r="E187" s="187" t="s">
        <v>450</v>
      </c>
      <c r="F187" s="188" t="s">
        <v>451</v>
      </c>
      <c r="G187" s="189" t="s">
        <v>144</v>
      </c>
      <c r="H187" s="190">
        <v>0.034</v>
      </c>
      <c r="I187" s="191"/>
      <c r="J187" s="192">
        <f>ROUND(I187*H187,2)</f>
        <v>0</v>
      </c>
      <c r="K187" s="193"/>
      <c r="L187" s="38"/>
      <c r="M187" s="194" t="s">
        <v>1</v>
      </c>
      <c r="N187" s="195" t="s">
        <v>39</v>
      </c>
      <c r="O187" s="70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8" t="s">
        <v>140</v>
      </c>
      <c r="AT187" s="198" t="s">
        <v>136</v>
      </c>
      <c r="AU187" s="198" t="s">
        <v>132</v>
      </c>
      <c r="AY187" s="16" t="s">
        <v>133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6" t="s">
        <v>132</v>
      </c>
      <c r="BK187" s="199">
        <f>ROUND(I187*H187,2)</f>
        <v>0</v>
      </c>
      <c r="BL187" s="16" t="s">
        <v>140</v>
      </c>
      <c r="BM187" s="198" t="s">
        <v>566</v>
      </c>
    </row>
    <row r="188" spans="1:65" s="2" customFormat="1" ht="24.2" customHeight="1">
      <c r="A188" s="33"/>
      <c r="B188" s="34"/>
      <c r="C188" s="186" t="s">
        <v>316</v>
      </c>
      <c r="D188" s="186" t="s">
        <v>136</v>
      </c>
      <c r="E188" s="187" t="s">
        <v>453</v>
      </c>
      <c r="F188" s="188" t="s">
        <v>454</v>
      </c>
      <c r="G188" s="189" t="s">
        <v>144</v>
      </c>
      <c r="H188" s="190">
        <v>0.034</v>
      </c>
      <c r="I188" s="191"/>
      <c r="J188" s="192">
        <f>ROUND(I188*H188,2)</f>
        <v>0</v>
      </c>
      <c r="K188" s="193"/>
      <c r="L188" s="38"/>
      <c r="M188" s="194" t="s">
        <v>1</v>
      </c>
      <c r="N188" s="195" t="s">
        <v>39</v>
      </c>
      <c r="O188" s="70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98" t="s">
        <v>140</v>
      </c>
      <c r="AT188" s="198" t="s">
        <v>136</v>
      </c>
      <c r="AU188" s="198" t="s">
        <v>132</v>
      </c>
      <c r="AY188" s="16" t="s">
        <v>133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6" t="s">
        <v>132</v>
      </c>
      <c r="BK188" s="199">
        <f>ROUND(I188*H188,2)</f>
        <v>0</v>
      </c>
      <c r="BL188" s="16" t="s">
        <v>140</v>
      </c>
      <c r="BM188" s="198" t="s">
        <v>567</v>
      </c>
    </row>
    <row r="189" spans="2:63" s="12" customFormat="1" ht="25.9" customHeight="1">
      <c r="B189" s="170"/>
      <c r="C189" s="171"/>
      <c r="D189" s="172" t="s">
        <v>72</v>
      </c>
      <c r="E189" s="173" t="s">
        <v>352</v>
      </c>
      <c r="F189" s="173" t="s">
        <v>353</v>
      </c>
      <c r="G189" s="171"/>
      <c r="H189" s="171"/>
      <c r="I189" s="174"/>
      <c r="J189" s="175">
        <f>BK189</f>
        <v>0</v>
      </c>
      <c r="K189" s="171"/>
      <c r="L189" s="176"/>
      <c r="M189" s="177"/>
      <c r="N189" s="178"/>
      <c r="O189" s="178"/>
      <c r="P189" s="179">
        <f>SUM(P190:P192)</f>
        <v>0</v>
      </c>
      <c r="Q189" s="178"/>
      <c r="R189" s="179">
        <f>SUM(R190:R192)</f>
        <v>0</v>
      </c>
      <c r="S189" s="178"/>
      <c r="T189" s="180">
        <f>SUM(T190:T192)</f>
        <v>0</v>
      </c>
      <c r="AR189" s="181" t="s">
        <v>152</v>
      </c>
      <c r="AT189" s="182" t="s">
        <v>72</v>
      </c>
      <c r="AU189" s="182" t="s">
        <v>73</v>
      </c>
      <c r="AY189" s="181" t="s">
        <v>133</v>
      </c>
      <c r="BK189" s="183">
        <f>SUM(BK190:BK192)</f>
        <v>0</v>
      </c>
    </row>
    <row r="190" spans="1:65" s="2" customFormat="1" ht="16.5" customHeight="1">
      <c r="A190" s="33"/>
      <c r="B190" s="34"/>
      <c r="C190" s="186" t="s">
        <v>320</v>
      </c>
      <c r="D190" s="186" t="s">
        <v>136</v>
      </c>
      <c r="E190" s="187" t="s">
        <v>355</v>
      </c>
      <c r="F190" s="188" t="s">
        <v>356</v>
      </c>
      <c r="G190" s="189" t="s">
        <v>357</v>
      </c>
      <c r="H190" s="190">
        <v>6</v>
      </c>
      <c r="I190" s="191"/>
      <c r="J190" s="192">
        <f>ROUND(I190*H190,2)</f>
        <v>0</v>
      </c>
      <c r="K190" s="193"/>
      <c r="L190" s="38"/>
      <c r="M190" s="194" t="s">
        <v>1</v>
      </c>
      <c r="N190" s="195" t="s">
        <v>39</v>
      </c>
      <c r="O190" s="70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8" t="s">
        <v>358</v>
      </c>
      <c r="AT190" s="198" t="s">
        <v>136</v>
      </c>
      <c r="AU190" s="198" t="s">
        <v>81</v>
      </c>
      <c r="AY190" s="16" t="s">
        <v>133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6" t="s">
        <v>132</v>
      </c>
      <c r="BK190" s="199">
        <f>ROUND(I190*H190,2)</f>
        <v>0</v>
      </c>
      <c r="BL190" s="16" t="s">
        <v>358</v>
      </c>
      <c r="BM190" s="198" t="s">
        <v>568</v>
      </c>
    </row>
    <row r="191" spans="1:65" s="2" customFormat="1" ht="24.2" customHeight="1">
      <c r="A191" s="33"/>
      <c r="B191" s="34"/>
      <c r="C191" s="186" t="s">
        <v>324</v>
      </c>
      <c r="D191" s="186" t="s">
        <v>136</v>
      </c>
      <c r="E191" s="187" t="s">
        <v>361</v>
      </c>
      <c r="F191" s="188" t="s">
        <v>569</v>
      </c>
      <c r="G191" s="189" t="s">
        <v>357</v>
      </c>
      <c r="H191" s="190">
        <v>6</v>
      </c>
      <c r="I191" s="191"/>
      <c r="J191" s="192">
        <f>ROUND(I191*H191,2)</f>
        <v>0</v>
      </c>
      <c r="K191" s="193"/>
      <c r="L191" s="38"/>
      <c r="M191" s="194" t="s">
        <v>1</v>
      </c>
      <c r="N191" s="195" t="s">
        <v>39</v>
      </c>
      <c r="O191" s="70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7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98" t="s">
        <v>358</v>
      </c>
      <c r="AT191" s="198" t="s">
        <v>136</v>
      </c>
      <c r="AU191" s="198" t="s">
        <v>81</v>
      </c>
      <c r="AY191" s="16" t="s">
        <v>133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6" t="s">
        <v>132</v>
      </c>
      <c r="BK191" s="199">
        <f>ROUND(I191*H191,2)</f>
        <v>0</v>
      </c>
      <c r="BL191" s="16" t="s">
        <v>358</v>
      </c>
      <c r="BM191" s="198" t="s">
        <v>570</v>
      </c>
    </row>
    <row r="192" spans="1:65" s="2" customFormat="1" ht="24.2" customHeight="1">
      <c r="A192" s="33"/>
      <c r="B192" s="34"/>
      <c r="C192" s="186" t="s">
        <v>328</v>
      </c>
      <c r="D192" s="186" t="s">
        <v>136</v>
      </c>
      <c r="E192" s="187" t="s">
        <v>473</v>
      </c>
      <c r="F192" s="188" t="s">
        <v>474</v>
      </c>
      <c r="G192" s="189" t="s">
        <v>357</v>
      </c>
      <c r="H192" s="190">
        <v>6</v>
      </c>
      <c r="I192" s="191"/>
      <c r="J192" s="192">
        <f>ROUND(I192*H192,2)</f>
        <v>0</v>
      </c>
      <c r="K192" s="193"/>
      <c r="L192" s="38"/>
      <c r="M192" s="194" t="s">
        <v>1</v>
      </c>
      <c r="N192" s="195" t="s">
        <v>39</v>
      </c>
      <c r="O192" s="70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98" t="s">
        <v>358</v>
      </c>
      <c r="AT192" s="198" t="s">
        <v>136</v>
      </c>
      <c r="AU192" s="198" t="s">
        <v>81</v>
      </c>
      <c r="AY192" s="16" t="s">
        <v>133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16" t="s">
        <v>132</v>
      </c>
      <c r="BK192" s="199">
        <f>ROUND(I192*H192,2)</f>
        <v>0</v>
      </c>
      <c r="BL192" s="16" t="s">
        <v>358</v>
      </c>
      <c r="BM192" s="198" t="s">
        <v>571</v>
      </c>
    </row>
    <row r="193" spans="2:63" s="12" customFormat="1" ht="25.9" customHeight="1">
      <c r="B193" s="170"/>
      <c r="C193" s="171"/>
      <c r="D193" s="172" t="s">
        <v>72</v>
      </c>
      <c r="E193" s="173" t="s">
        <v>368</v>
      </c>
      <c r="F193" s="173" t="s">
        <v>369</v>
      </c>
      <c r="G193" s="171"/>
      <c r="H193" s="171"/>
      <c r="I193" s="174"/>
      <c r="J193" s="175">
        <f>BK193</f>
        <v>0</v>
      </c>
      <c r="K193" s="171"/>
      <c r="L193" s="176"/>
      <c r="M193" s="177"/>
      <c r="N193" s="178"/>
      <c r="O193" s="178"/>
      <c r="P193" s="179">
        <f>P194+P196+P198+P200+P202+P204</f>
        <v>0</v>
      </c>
      <c r="Q193" s="178"/>
      <c r="R193" s="179">
        <f>R194+R196+R198+R200+R202+R204</f>
        <v>0</v>
      </c>
      <c r="S193" s="178"/>
      <c r="T193" s="180">
        <f>T194+T196+T198+T200+T202+T204</f>
        <v>0</v>
      </c>
      <c r="AR193" s="181" t="s">
        <v>156</v>
      </c>
      <c r="AT193" s="182" t="s">
        <v>72</v>
      </c>
      <c r="AU193" s="182" t="s">
        <v>73</v>
      </c>
      <c r="AY193" s="181" t="s">
        <v>133</v>
      </c>
      <c r="BK193" s="183">
        <f>BK194+BK196+BK198+BK200+BK202+BK204</f>
        <v>0</v>
      </c>
    </row>
    <row r="194" spans="2:63" s="12" customFormat="1" ht="22.9" customHeight="1">
      <c r="B194" s="170"/>
      <c r="C194" s="171"/>
      <c r="D194" s="172" t="s">
        <v>72</v>
      </c>
      <c r="E194" s="184" t="s">
        <v>370</v>
      </c>
      <c r="F194" s="184" t="s">
        <v>371</v>
      </c>
      <c r="G194" s="171"/>
      <c r="H194" s="171"/>
      <c r="I194" s="174"/>
      <c r="J194" s="185">
        <f>BK194</f>
        <v>0</v>
      </c>
      <c r="K194" s="171"/>
      <c r="L194" s="176"/>
      <c r="M194" s="177"/>
      <c r="N194" s="178"/>
      <c r="O194" s="178"/>
      <c r="P194" s="179">
        <f>P195</f>
        <v>0</v>
      </c>
      <c r="Q194" s="178"/>
      <c r="R194" s="179">
        <f>R195</f>
        <v>0</v>
      </c>
      <c r="S194" s="178"/>
      <c r="T194" s="180">
        <f>T195</f>
        <v>0</v>
      </c>
      <c r="AR194" s="181" t="s">
        <v>156</v>
      </c>
      <c r="AT194" s="182" t="s">
        <v>72</v>
      </c>
      <c r="AU194" s="182" t="s">
        <v>81</v>
      </c>
      <c r="AY194" s="181" t="s">
        <v>133</v>
      </c>
      <c r="BK194" s="183">
        <f>BK195</f>
        <v>0</v>
      </c>
    </row>
    <row r="195" spans="1:65" s="2" customFormat="1" ht="16.5" customHeight="1">
      <c r="A195" s="33"/>
      <c r="B195" s="34"/>
      <c r="C195" s="186" t="s">
        <v>332</v>
      </c>
      <c r="D195" s="186" t="s">
        <v>136</v>
      </c>
      <c r="E195" s="187" t="s">
        <v>373</v>
      </c>
      <c r="F195" s="188" t="s">
        <v>374</v>
      </c>
      <c r="G195" s="189" t="s">
        <v>186</v>
      </c>
      <c r="H195" s="190">
        <v>6</v>
      </c>
      <c r="I195" s="191"/>
      <c r="J195" s="192">
        <f>ROUND(I195*H195,2)</f>
        <v>0</v>
      </c>
      <c r="K195" s="193"/>
      <c r="L195" s="38"/>
      <c r="M195" s="194" t="s">
        <v>1</v>
      </c>
      <c r="N195" s="195" t="s">
        <v>39</v>
      </c>
      <c r="O195" s="70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8" t="s">
        <v>375</v>
      </c>
      <c r="AT195" s="198" t="s">
        <v>136</v>
      </c>
      <c r="AU195" s="198" t="s">
        <v>132</v>
      </c>
      <c r="AY195" s="16" t="s">
        <v>133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6" t="s">
        <v>132</v>
      </c>
      <c r="BK195" s="199">
        <f>ROUND(I195*H195,2)</f>
        <v>0</v>
      </c>
      <c r="BL195" s="16" t="s">
        <v>375</v>
      </c>
      <c r="BM195" s="198" t="s">
        <v>572</v>
      </c>
    </row>
    <row r="196" spans="2:63" s="12" customFormat="1" ht="22.9" customHeight="1">
      <c r="B196" s="170"/>
      <c r="C196" s="171"/>
      <c r="D196" s="172" t="s">
        <v>72</v>
      </c>
      <c r="E196" s="184" t="s">
        <v>377</v>
      </c>
      <c r="F196" s="184" t="s">
        <v>378</v>
      </c>
      <c r="G196" s="171"/>
      <c r="H196" s="171"/>
      <c r="I196" s="174"/>
      <c r="J196" s="185">
        <f>BK196</f>
        <v>0</v>
      </c>
      <c r="K196" s="171"/>
      <c r="L196" s="176"/>
      <c r="M196" s="177"/>
      <c r="N196" s="178"/>
      <c r="O196" s="178"/>
      <c r="P196" s="179">
        <f>P197</f>
        <v>0</v>
      </c>
      <c r="Q196" s="178"/>
      <c r="R196" s="179">
        <f>R197</f>
        <v>0</v>
      </c>
      <c r="S196" s="178"/>
      <c r="T196" s="180">
        <f>T197</f>
        <v>0</v>
      </c>
      <c r="AR196" s="181" t="s">
        <v>156</v>
      </c>
      <c r="AT196" s="182" t="s">
        <v>72</v>
      </c>
      <c r="AU196" s="182" t="s">
        <v>81</v>
      </c>
      <c r="AY196" s="181" t="s">
        <v>133</v>
      </c>
      <c r="BK196" s="183">
        <f>BK197</f>
        <v>0</v>
      </c>
    </row>
    <row r="197" spans="1:65" s="2" customFormat="1" ht="16.5" customHeight="1">
      <c r="A197" s="33"/>
      <c r="B197" s="34"/>
      <c r="C197" s="186" t="s">
        <v>336</v>
      </c>
      <c r="D197" s="186" t="s">
        <v>136</v>
      </c>
      <c r="E197" s="187" t="s">
        <v>380</v>
      </c>
      <c r="F197" s="188" t="s">
        <v>378</v>
      </c>
      <c r="G197" s="189" t="s">
        <v>186</v>
      </c>
      <c r="H197" s="190">
        <v>1</v>
      </c>
      <c r="I197" s="191"/>
      <c r="J197" s="192">
        <f>ROUND(I197*H197,2)</f>
        <v>0</v>
      </c>
      <c r="K197" s="193"/>
      <c r="L197" s="38"/>
      <c r="M197" s="194" t="s">
        <v>1</v>
      </c>
      <c r="N197" s="195" t="s">
        <v>39</v>
      </c>
      <c r="O197" s="70"/>
      <c r="P197" s="196">
        <f>O197*H197</f>
        <v>0</v>
      </c>
      <c r="Q197" s="196">
        <v>0</v>
      </c>
      <c r="R197" s="196">
        <f>Q197*H197</f>
        <v>0</v>
      </c>
      <c r="S197" s="196">
        <v>0</v>
      </c>
      <c r="T197" s="197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98" t="s">
        <v>375</v>
      </c>
      <c r="AT197" s="198" t="s">
        <v>136</v>
      </c>
      <c r="AU197" s="198" t="s">
        <v>132</v>
      </c>
      <c r="AY197" s="16" t="s">
        <v>133</v>
      </c>
      <c r="BE197" s="199">
        <f>IF(N197="základní",J197,0)</f>
        <v>0</v>
      </c>
      <c r="BF197" s="199">
        <f>IF(N197="snížená",J197,0)</f>
        <v>0</v>
      </c>
      <c r="BG197" s="199">
        <f>IF(N197="zákl. přenesená",J197,0)</f>
        <v>0</v>
      </c>
      <c r="BH197" s="199">
        <f>IF(N197="sníž. přenesená",J197,0)</f>
        <v>0</v>
      </c>
      <c r="BI197" s="199">
        <f>IF(N197="nulová",J197,0)</f>
        <v>0</v>
      </c>
      <c r="BJ197" s="16" t="s">
        <v>132</v>
      </c>
      <c r="BK197" s="199">
        <f>ROUND(I197*H197,2)</f>
        <v>0</v>
      </c>
      <c r="BL197" s="16" t="s">
        <v>375</v>
      </c>
      <c r="BM197" s="198" t="s">
        <v>573</v>
      </c>
    </row>
    <row r="198" spans="2:63" s="12" customFormat="1" ht="22.9" customHeight="1">
      <c r="B198" s="170"/>
      <c r="C198" s="171"/>
      <c r="D198" s="172" t="s">
        <v>72</v>
      </c>
      <c r="E198" s="184" t="s">
        <v>382</v>
      </c>
      <c r="F198" s="184" t="s">
        <v>383</v>
      </c>
      <c r="G198" s="171"/>
      <c r="H198" s="171"/>
      <c r="I198" s="174"/>
      <c r="J198" s="185">
        <f>BK198</f>
        <v>0</v>
      </c>
      <c r="K198" s="171"/>
      <c r="L198" s="176"/>
      <c r="M198" s="177"/>
      <c r="N198" s="178"/>
      <c r="O198" s="178"/>
      <c r="P198" s="179">
        <f>P199</f>
        <v>0</v>
      </c>
      <c r="Q198" s="178"/>
      <c r="R198" s="179">
        <f>R199</f>
        <v>0</v>
      </c>
      <c r="S198" s="178"/>
      <c r="T198" s="180">
        <f>T199</f>
        <v>0</v>
      </c>
      <c r="AR198" s="181" t="s">
        <v>156</v>
      </c>
      <c r="AT198" s="182" t="s">
        <v>72</v>
      </c>
      <c r="AU198" s="182" t="s">
        <v>81</v>
      </c>
      <c r="AY198" s="181" t="s">
        <v>133</v>
      </c>
      <c r="BK198" s="183">
        <f>BK199</f>
        <v>0</v>
      </c>
    </row>
    <row r="199" spans="1:65" s="2" customFormat="1" ht="16.5" customHeight="1">
      <c r="A199" s="33"/>
      <c r="B199" s="34"/>
      <c r="C199" s="186" t="s">
        <v>340</v>
      </c>
      <c r="D199" s="186" t="s">
        <v>136</v>
      </c>
      <c r="E199" s="187" t="s">
        <v>385</v>
      </c>
      <c r="F199" s="188" t="s">
        <v>386</v>
      </c>
      <c r="G199" s="189" t="s">
        <v>186</v>
      </c>
      <c r="H199" s="190">
        <v>1</v>
      </c>
      <c r="I199" s="191"/>
      <c r="J199" s="192">
        <f>ROUND(I199*H199,2)</f>
        <v>0</v>
      </c>
      <c r="K199" s="193"/>
      <c r="L199" s="38"/>
      <c r="M199" s="194" t="s">
        <v>1</v>
      </c>
      <c r="N199" s="195" t="s">
        <v>39</v>
      </c>
      <c r="O199" s="70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8" t="s">
        <v>375</v>
      </c>
      <c r="AT199" s="198" t="s">
        <v>136</v>
      </c>
      <c r="AU199" s="198" t="s">
        <v>132</v>
      </c>
      <c r="AY199" s="16" t="s">
        <v>133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6" t="s">
        <v>132</v>
      </c>
      <c r="BK199" s="199">
        <f>ROUND(I199*H199,2)</f>
        <v>0</v>
      </c>
      <c r="BL199" s="16" t="s">
        <v>375</v>
      </c>
      <c r="BM199" s="198" t="s">
        <v>574</v>
      </c>
    </row>
    <row r="200" spans="2:63" s="12" customFormat="1" ht="22.9" customHeight="1">
      <c r="B200" s="170"/>
      <c r="C200" s="171"/>
      <c r="D200" s="172" t="s">
        <v>72</v>
      </c>
      <c r="E200" s="184" t="s">
        <v>388</v>
      </c>
      <c r="F200" s="184" t="s">
        <v>389</v>
      </c>
      <c r="G200" s="171"/>
      <c r="H200" s="171"/>
      <c r="I200" s="174"/>
      <c r="J200" s="185">
        <f>BK200</f>
        <v>0</v>
      </c>
      <c r="K200" s="171"/>
      <c r="L200" s="176"/>
      <c r="M200" s="177"/>
      <c r="N200" s="178"/>
      <c r="O200" s="178"/>
      <c r="P200" s="179">
        <f>P201</f>
        <v>0</v>
      </c>
      <c r="Q200" s="178"/>
      <c r="R200" s="179">
        <f>R201</f>
        <v>0</v>
      </c>
      <c r="S200" s="178"/>
      <c r="T200" s="180">
        <f>T201</f>
        <v>0</v>
      </c>
      <c r="AR200" s="181" t="s">
        <v>156</v>
      </c>
      <c r="AT200" s="182" t="s">
        <v>72</v>
      </c>
      <c r="AU200" s="182" t="s">
        <v>81</v>
      </c>
      <c r="AY200" s="181" t="s">
        <v>133</v>
      </c>
      <c r="BK200" s="183">
        <f>BK201</f>
        <v>0</v>
      </c>
    </row>
    <row r="201" spans="1:65" s="2" customFormat="1" ht="16.5" customHeight="1">
      <c r="A201" s="33"/>
      <c r="B201" s="34"/>
      <c r="C201" s="186" t="s">
        <v>344</v>
      </c>
      <c r="D201" s="186" t="s">
        <v>136</v>
      </c>
      <c r="E201" s="187" t="s">
        <v>394</v>
      </c>
      <c r="F201" s="188" t="s">
        <v>395</v>
      </c>
      <c r="G201" s="189" t="s">
        <v>186</v>
      </c>
      <c r="H201" s="190">
        <v>1</v>
      </c>
      <c r="I201" s="191"/>
      <c r="J201" s="192">
        <f>ROUND(I201*H201,2)</f>
        <v>0</v>
      </c>
      <c r="K201" s="193"/>
      <c r="L201" s="38"/>
      <c r="M201" s="194" t="s">
        <v>1</v>
      </c>
      <c r="N201" s="195" t="s">
        <v>39</v>
      </c>
      <c r="O201" s="70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8" t="s">
        <v>375</v>
      </c>
      <c r="AT201" s="198" t="s">
        <v>136</v>
      </c>
      <c r="AU201" s="198" t="s">
        <v>132</v>
      </c>
      <c r="AY201" s="16" t="s">
        <v>133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6" t="s">
        <v>132</v>
      </c>
      <c r="BK201" s="199">
        <f>ROUND(I201*H201,2)</f>
        <v>0</v>
      </c>
      <c r="BL201" s="16" t="s">
        <v>375</v>
      </c>
      <c r="BM201" s="198" t="s">
        <v>575</v>
      </c>
    </row>
    <row r="202" spans="2:63" s="12" customFormat="1" ht="22.9" customHeight="1">
      <c r="B202" s="170"/>
      <c r="C202" s="171"/>
      <c r="D202" s="172" t="s">
        <v>72</v>
      </c>
      <c r="E202" s="184" t="s">
        <v>397</v>
      </c>
      <c r="F202" s="184" t="s">
        <v>398</v>
      </c>
      <c r="G202" s="171"/>
      <c r="H202" s="171"/>
      <c r="I202" s="174"/>
      <c r="J202" s="185">
        <f>BK202</f>
        <v>0</v>
      </c>
      <c r="K202" s="171"/>
      <c r="L202" s="176"/>
      <c r="M202" s="177"/>
      <c r="N202" s="178"/>
      <c r="O202" s="178"/>
      <c r="P202" s="179">
        <f>P203</f>
        <v>0</v>
      </c>
      <c r="Q202" s="178"/>
      <c r="R202" s="179">
        <f>R203</f>
        <v>0</v>
      </c>
      <c r="S202" s="178"/>
      <c r="T202" s="180">
        <f>T203</f>
        <v>0</v>
      </c>
      <c r="AR202" s="181" t="s">
        <v>156</v>
      </c>
      <c r="AT202" s="182" t="s">
        <v>72</v>
      </c>
      <c r="AU202" s="182" t="s">
        <v>81</v>
      </c>
      <c r="AY202" s="181" t="s">
        <v>133</v>
      </c>
      <c r="BK202" s="183">
        <f>BK203</f>
        <v>0</v>
      </c>
    </row>
    <row r="203" spans="1:65" s="2" customFormat="1" ht="16.5" customHeight="1">
      <c r="A203" s="33"/>
      <c r="B203" s="34"/>
      <c r="C203" s="186" t="s">
        <v>348</v>
      </c>
      <c r="D203" s="186" t="s">
        <v>136</v>
      </c>
      <c r="E203" s="187" t="s">
        <v>400</v>
      </c>
      <c r="F203" s="188" t="s">
        <v>401</v>
      </c>
      <c r="G203" s="189" t="s">
        <v>186</v>
      </c>
      <c r="H203" s="190">
        <v>1</v>
      </c>
      <c r="I203" s="191"/>
      <c r="J203" s="192">
        <f>ROUND(I203*H203,2)</f>
        <v>0</v>
      </c>
      <c r="K203" s="193"/>
      <c r="L203" s="38"/>
      <c r="M203" s="194" t="s">
        <v>1</v>
      </c>
      <c r="N203" s="195" t="s">
        <v>39</v>
      </c>
      <c r="O203" s="70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7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8" t="s">
        <v>375</v>
      </c>
      <c r="AT203" s="198" t="s">
        <v>136</v>
      </c>
      <c r="AU203" s="198" t="s">
        <v>132</v>
      </c>
      <c r="AY203" s="16" t="s">
        <v>133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6" t="s">
        <v>132</v>
      </c>
      <c r="BK203" s="199">
        <f>ROUND(I203*H203,2)</f>
        <v>0</v>
      </c>
      <c r="BL203" s="16" t="s">
        <v>375</v>
      </c>
      <c r="BM203" s="198" t="s">
        <v>576</v>
      </c>
    </row>
    <row r="204" spans="2:63" s="12" customFormat="1" ht="22.9" customHeight="1">
      <c r="B204" s="170"/>
      <c r="C204" s="171"/>
      <c r="D204" s="172" t="s">
        <v>72</v>
      </c>
      <c r="E204" s="184" t="s">
        <v>409</v>
      </c>
      <c r="F204" s="184" t="s">
        <v>410</v>
      </c>
      <c r="G204" s="171"/>
      <c r="H204" s="171"/>
      <c r="I204" s="174"/>
      <c r="J204" s="185">
        <f>BK204</f>
        <v>0</v>
      </c>
      <c r="K204" s="171"/>
      <c r="L204" s="176"/>
      <c r="M204" s="177"/>
      <c r="N204" s="178"/>
      <c r="O204" s="178"/>
      <c r="P204" s="179">
        <f>P205</f>
        <v>0</v>
      </c>
      <c r="Q204" s="178"/>
      <c r="R204" s="179">
        <f>R205</f>
        <v>0</v>
      </c>
      <c r="S204" s="178"/>
      <c r="T204" s="180">
        <f>T205</f>
        <v>0</v>
      </c>
      <c r="AR204" s="181" t="s">
        <v>156</v>
      </c>
      <c r="AT204" s="182" t="s">
        <v>72</v>
      </c>
      <c r="AU204" s="182" t="s">
        <v>81</v>
      </c>
      <c r="AY204" s="181" t="s">
        <v>133</v>
      </c>
      <c r="BK204" s="183">
        <f>BK205</f>
        <v>0</v>
      </c>
    </row>
    <row r="205" spans="1:65" s="2" customFormat="1" ht="16.5" customHeight="1">
      <c r="A205" s="33"/>
      <c r="B205" s="34"/>
      <c r="C205" s="186" t="s">
        <v>354</v>
      </c>
      <c r="D205" s="186" t="s">
        <v>136</v>
      </c>
      <c r="E205" s="187" t="s">
        <v>412</v>
      </c>
      <c r="F205" s="188" t="s">
        <v>410</v>
      </c>
      <c r="G205" s="189" t="s">
        <v>186</v>
      </c>
      <c r="H205" s="190">
        <v>1</v>
      </c>
      <c r="I205" s="191"/>
      <c r="J205" s="192">
        <f>ROUND(I205*H205,2)</f>
        <v>0</v>
      </c>
      <c r="K205" s="193"/>
      <c r="L205" s="38"/>
      <c r="M205" s="212" t="s">
        <v>1</v>
      </c>
      <c r="N205" s="213" t="s">
        <v>39</v>
      </c>
      <c r="O205" s="214"/>
      <c r="P205" s="215">
        <f>O205*H205</f>
        <v>0</v>
      </c>
      <c r="Q205" s="215">
        <v>0</v>
      </c>
      <c r="R205" s="215">
        <f>Q205*H205</f>
        <v>0</v>
      </c>
      <c r="S205" s="215">
        <v>0</v>
      </c>
      <c r="T205" s="216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98" t="s">
        <v>375</v>
      </c>
      <c r="AT205" s="198" t="s">
        <v>136</v>
      </c>
      <c r="AU205" s="198" t="s">
        <v>132</v>
      </c>
      <c r="AY205" s="16" t="s">
        <v>133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6" t="s">
        <v>132</v>
      </c>
      <c r="BK205" s="199">
        <f>ROUND(I205*H205,2)</f>
        <v>0</v>
      </c>
      <c r="BL205" s="16" t="s">
        <v>375</v>
      </c>
      <c r="BM205" s="198" t="s">
        <v>577</v>
      </c>
    </row>
    <row r="206" spans="1:31" s="2" customFormat="1" ht="6.95" customHeight="1">
      <c r="A206" s="33"/>
      <c r="B206" s="53"/>
      <c r="C206" s="54"/>
      <c r="D206" s="54"/>
      <c r="E206" s="54"/>
      <c r="F206" s="54"/>
      <c r="G206" s="54"/>
      <c r="H206" s="54"/>
      <c r="I206" s="54"/>
      <c r="J206" s="54"/>
      <c r="K206" s="54"/>
      <c r="L206" s="38"/>
      <c r="M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</row>
  </sheetData>
  <sheetProtection algorithmName="SHA-512" hashValue="AsTYYSGYqxRVCuwl+b7URsxLeuVWyujjS5yDTA9/384XBaE+nw+TdBzySGem4iAu2ZOTJ5Wnirivmfhj7pTlww==" saltValue="yE3NG/NazehcUl7Kj8BiMJdVEaPY0nKRuSMzYzcE+9Fqdr0kmrHPJbuk1Dc7nVxncEk8UCxOxNd7e3NAh/G44g==" spinCount="100000" sheet="1" objects="1" scenarios="1" formatColumns="0" formatRows="0" autoFilter="0"/>
  <autoFilter ref="C128:K205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2024-05-28T12:15:59Z</dcterms:created>
  <dcterms:modified xsi:type="dcterms:W3CDTF">2024-05-28T12:17:17Z</dcterms:modified>
  <cp:category/>
  <cp:version/>
  <cp:contentType/>
  <cp:contentStatus/>
</cp:coreProperties>
</file>