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596" firstSheet="1" activeTab="1"/>
  </bookViews>
  <sheets>
    <sheet name="Rekapitulace stavby" sheetId="1" state="veryHidden" r:id="rId1"/>
    <sheet name="06 - Oprava bytu Nad Kaje..." sheetId="2" r:id="rId2"/>
  </sheets>
  <definedNames>
    <definedName name="_xlnm._FilterDatabase" localSheetId="1" hidden="1">'06 - Oprava bytu Nad Kaje...'!$C$134:$K$313</definedName>
    <definedName name="_xlnm.Print_Area" localSheetId="1">'06 - Oprava bytu Nad Kaje...'!$C$4:$J$76,'06 - Oprava bytu Nad Kaje...'!$C$82:$J$116,'06 - Oprava bytu Nad Kaje...'!$C$122:$J$313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'06 - Oprava bytu Nad Kaje...'!$134:$134</definedName>
  </definedNames>
  <calcPr calcId="162913"/>
</workbook>
</file>

<file path=xl/sharedStrings.xml><?xml version="1.0" encoding="utf-8"?>
<sst xmlns="http://schemas.openxmlformats.org/spreadsheetml/2006/main" count="2185" uniqueCount="474">
  <si>
    <t>Export Komplet</t>
  </si>
  <si>
    <t/>
  </si>
  <si>
    <t>2.0</t>
  </si>
  <si>
    <t>ZAMOK</t>
  </si>
  <si>
    <t>False</t>
  </si>
  <si>
    <t>{5c227ce6-97ba-4a46-bb3b-563ebb6fa463}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</si>
  <si>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</si>
  <si>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</si>
  <si>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</si>
  <si>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</si>
  <si>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</si>
  <si>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</si>
  <si>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</si>
  <si>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</si>
  <si>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</si>
  <si>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</si>
  <si>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</si>
  <si>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bytů MČ Praha 6</t>
  </si>
  <si>
    <t>KSO:</t>
  </si>
  <si>
    <t>CC-CZ:</t>
  </si>
  <si>
    <t>Místo:</t>
  </si>
  <si>
    <t xml:space="preserve"> </t>
  </si>
  <si>
    <t>Datum:</t>
  </si>
  <si>
    <t>4. 1. 2024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</si>
  <si>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</si>
  <si>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</si>
  <si>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</si>
  <si>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</si>
  <si>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</si>
  <si>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</si>
  <si>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</si>
  <si>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</si>
  <si>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</si>
  <si>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</si>
  <si>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</si>
  <si>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</si>
  <si>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</si>
  <si>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</si>
  <si>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</si>
  <si>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</si>
  <si>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</si>
  <si>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</si>
  <si>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</si>
  <si>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</si>
  <si>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</si>
  <si>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</si>
  <si>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</si>
  <si>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</si>
  <si>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</si>
  <si>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</si>
  <si>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</si>
  <si>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</si>
  <si>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</si>
  <si>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</si>
  <si>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</si>
  <si>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</si>
  <si>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</si>
  <si>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</si>
  <si>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</si>
  <si>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</si>
  <si>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</si>
  <si>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</si>
  <si>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</si>
  <si>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</si>
  <si>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</si>
  <si>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</si>
  <si>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</si>
  <si>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</si>
  <si>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</si>
  <si>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</si>
  <si>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</si>
  <si>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</si>
  <si>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</si>
  <si>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</si>
  <si>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</si>
  <si>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</si>
  <si>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</si>
  <si>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</si>
  <si>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06</t>
  </si>
  <si>
    <t>Oprava bytu Nad Kajetánkou 42, byt č. 6</t>
  </si>
  <si>
    <t>STA</t>
  </si>
  <si>
    <t>1</t>
  </si>
  <si>
    <t>{b05776ce-6af7-4e7c-a4be-12c770142afa}</t>
  </si>
  <si>
    <t>KRYCÍ LIST SOUPISU PRACÍ</t>
  </si>
  <si>
    <t>Objekt:</t>
  </si>
  <si>
    <t>06 - Oprava bytu Nad Kajetánkou 42, byt č. 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</si>
  <si>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</si>
  <si>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</si>
  <si>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</si>
  <si>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</si>
  <si>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</si>
  <si>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</si>
  <si>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</si>
  <si>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</si>
  <si>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</si>
  <si>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</si>
  <si>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</si>
  <si>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</si>
  <si>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</si>
  <si>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</si>
  <si>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</si>
  <si>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</si>
  <si>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766 - Konstrukce truhlářské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</si>
  <si>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</si>
  <si>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</si>
  <si>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</si>
  <si>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</si>
  <si>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</si>
  <si>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</si>
  <si>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</si>
  <si>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</si>
  <si>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</si>
  <si>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</si>
  <si>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</si>
  <si>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</si>
  <si>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</si>
  <si>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</si>
  <si>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</si>
  <si>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</si>
  <si>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</si>
  <si>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</si>
  <si>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</si>
  <si>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</si>
  <si>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</si>
  <si>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</si>
  <si>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</si>
  <si>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</si>
  <si>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</si>
  <si>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</si>
  <si>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612315211</t>
  </si>
  <si>
    <t>Vápenná hladká omítka malých ploch do 0,09 m2 na stěnách</t>
  </si>
  <si>
    <t>kus</t>
  </si>
  <si>
    <t>4</t>
  </si>
  <si>
    <t>2</t>
  </si>
  <si>
    <t>763569111</t>
  </si>
  <si>
    <t>VV</t>
  </si>
  <si>
    <t>prostupy, otlučená místa v omítce</t>
  </si>
  <si>
    <t>10</t>
  </si>
  <si>
    <t>9</t>
  </si>
  <si>
    <t>Ostatní konstrukce a práce, bourání</t>
  </si>
  <si>
    <t>952901111</t>
  </si>
  <si>
    <t>Vyčištění budov bytové a občanské výstavby při výšce podlaží do 4 m</t>
  </si>
  <si>
    <t>m2</t>
  </si>
  <si>
    <t>512036243</t>
  </si>
  <si>
    <t xml:space="preserve">Kompletní úklid bytu </t>
  </si>
  <si>
    <t xml:space="preserve">(podlahy, dveře, okna, zásuvky, vypínače, světla, větrací mřížky, domovní telefon, rozvodnice, zařizovací předměty a kuch.linka, atd.) </t>
  </si>
  <si>
    <t>předsíň</t>
  </si>
  <si>
    <t>1,8*1,2</t>
  </si>
  <si>
    <t>koupelna</t>
  </si>
  <si>
    <t>3,3*1,2</t>
  </si>
  <si>
    <t>kuchyně</t>
  </si>
  <si>
    <t>5,5*3,95</t>
  </si>
  <si>
    <t>pokoj</t>
  </si>
  <si>
    <t>5,5*2,15</t>
  </si>
  <si>
    <t>Součet</t>
  </si>
  <si>
    <t>3</t>
  </si>
  <si>
    <t>952902021</t>
  </si>
  <si>
    <t>Čištění budov zametení hladkých podlah</t>
  </si>
  <si>
    <t>1154919993</t>
  </si>
  <si>
    <t>Denní úklid společných prostor (dny*m2)</t>
  </si>
  <si>
    <t>15*50</t>
  </si>
  <si>
    <t>997</t>
  </si>
  <si>
    <t>Přesun sutě</t>
  </si>
  <si>
    <t>997013212</t>
  </si>
  <si>
    <t>Vnitrostaveništní doprava suti a vybouraných hmot pro budovy v přes 6 do 9 m ručně</t>
  </si>
  <si>
    <t>t</t>
  </si>
  <si>
    <t>-669778933</t>
  </si>
  <si>
    <t>5</t>
  </si>
  <si>
    <t>997013219</t>
  </si>
  <si>
    <t>Příplatek k vnitrostaveništní dopravě suti a vybouraných hmot za zvětšenou dopravu suti ZKD 10 m</t>
  </si>
  <si>
    <t>-836186179</t>
  </si>
  <si>
    <t>0,261*2 'Přepočtené koeficientem množství</t>
  </si>
  <si>
    <t>997013501</t>
  </si>
  <si>
    <t>Odvoz suti a vybouraných hmot na skládku nebo meziskládku do 1 km se složením</t>
  </si>
  <si>
    <t>-1914112446</t>
  </si>
  <si>
    <t>7</t>
  </si>
  <si>
    <t>997013509</t>
  </si>
  <si>
    <t>Příplatek k odvozu suti a vybouraných hmot na skládku ZKD 1 km přes 1 km</t>
  </si>
  <si>
    <t>-1280597151</t>
  </si>
  <si>
    <t>0,261*19 'Přepočtené koeficientem množství</t>
  </si>
  <si>
    <t>8</t>
  </si>
  <si>
    <t>997013631</t>
  </si>
  <si>
    <t>Poplatek za uložení na skládce (skládkovné) stavebního odpadu směsného kód odpadu 17 09 04</t>
  </si>
  <si>
    <t>630974205</t>
  </si>
  <si>
    <t>998</t>
  </si>
  <si>
    <t>Přesun hmot</t>
  </si>
  <si>
    <t>998018001</t>
  </si>
  <si>
    <t>Přesun hmot pro budovy ruční pro budovy v do 6 m</t>
  </si>
  <si>
    <t>1225184408</t>
  </si>
  <si>
    <t>998018011</t>
  </si>
  <si>
    <t>Příplatek k ručnímu přesunu hmot pro budovy za zvětšený přesun ZKD 100 m</t>
  </si>
  <si>
    <t>2027099666</t>
  </si>
  <si>
    <t>PSV</t>
  </si>
  <si>
    <t>Práce a dodávky PSV</t>
  </si>
  <si>
    <t>721</t>
  </si>
  <si>
    <t>Zdravotechnika - vnitřní kanalizace</t>
  </si>
  <si>
    <t>11</t>
  </si>
  <si>
    <t>721910941</t>
  </si>
  <si>
    <t>Pročištění odtokového žlabu sprchy</t>
  </si>
  <si>
    <t>16</t>
  </si>
  <si>
    <t>-1440966228</t>
  </si>
  <si>
    <t>722</t>
  </si>
  <si>
    <t>Zdravotechnika - vnitřní vodovod</t>
  </si>
  <si>
    <t>722190901</t>
  </si>
  <si>
    <t>Uzavření nebo otevření vodovodního potrubí při opravách</t>
  </si>
  <si>
    <t>-2066570990</t>
  </si>
  <si>
    <t>725</t>
  </si>
  <si>
    <t>Zdravotechnika - zařizovací předměty</t>
  </si>
  <si>
    <t>13</t>
  </si>
  <si>
    <t>725310823</t>
  </si>
  <si>
    <t>Demontáž dřez jednoduchý vestavěný v kuchyňských sestavách bez výtokových armatur</t>
  </si>
  <si>
    <t>soubor</t>
  </si>
  <si>
    <t>1631800496</t>
  </si>
  <si>
    <t>14</t>
  </si>
  <si>
    <t>725311121</t>
  </si>
  <si>
    <t>Dřez jednoduchý nerezový se zápachovou uzávěrkou s odkapávací plochou 760x480 mm a miskou</t>
  </si>
  <si>
    <t>52834489</t>
  </si>
  <si>
    <t>15</t>
  </si>
  <si>
    <t>725820801</t>
  </si>
  <si>
    <t>Demontáž baterie nástěnné do G 3 / 4</t>
  </si>
  <si>
    <t>-1716757761</t>
  </si>
  <si>
    <t>sprcha</t>
  </si>
  <si>
    <t>725820802</t>
  </si>
  <si>
    <t>Demontáž baterie stojánkové do jednoho otvoru</t>
  </si>
  <si>
    <t>939129509</t>
  </si>
  <si>
    <t>17</t>
  </si>
  <si>
    <t>725829131</t>
  </si>
  <si>
    <t>Montáž baterie umyvadlové stojánkové G 1/2" ostatní typ</t>
  </si>
  <si>
    <t>422841022</t>
  </si>
  <si>
    <t>kuchyně+koupelna</t>
  </si>
  <si>
    <t>1+1</t>
  </si>
  <si>
    <t>18</t>
  </si>
  <si>
    <t>M</t>
  </si>
  <si>
    <t>55145686</t>
  </si>
  <si>
    <t>baterie umyvadlová stojánková páková</t>
  </si>
  <si>
    <t>32</t>
  </si>
  <si>
    <t>-1303073866</t>
  </si>
  <si>
    <t>19</t>
  </si>
  <si>
    <t>725849411.1</t>
  </si>
  <si>
    <t>Montáž baterie sprchové nástěnná s nastavitelnou výškou sprchy</t>
  </si>
  <si>
    <t>1802573486</t>
  </si>
  <si>
    <t>20</t>
  </si>
  <si>
    <t>55145588</t>
  </si>
  <si>
    <t>baterie sprchová nástěnná bez příslušenství</t>
  </si>
  <si>
    <t>-4705272</t>
  </si>
  <si>
    <t>55145003.1</t>
  </si>
  <si>
    <t>souprava sprchová komplet</t>
  </si>
  <si>
    <t>sada</t>
  </si>
  <si>
    <t>555777752</t>
  </si>
  <si>
    <t>22</t>
  </si>
  <si>
    <t>725860812</t>
  </si>
  <si>
    <t>Demontáž uzávěrů zápachu dvojitých</t>
  </si>
  <si>
    <t>-1587540340</t>
  </si>
  <si>
    <t>dřez</t>
  </si>
  <si>
    <t>umyvadlo</t>
  </si>
  <si>
    <t>23</t>
  </si>
  <si>
    <t>725869101</t>
  </si>
  <si>
    <t>Montáž zápachových uzávěrek umyvadlových do DN 40</t>
  </si>
  <si>
    <t>-886311749</t>
  </si>
  <si>
    <t>24</t>
  </si>
  <si>
    <t>55161321</t>
  </si>
  <si>
    <t>uzávěrka zápachová umyvadlová s krycí růžicí odtoku DN 32</t>
  </si>
  <si>
    <t>941130853</t>
  </si>
  <si>
    <t>25</t>
  </si>
  <si>
    <t>725869214</t>
  </si>
  <si>
    <t>Montáž zápachových uzávěrek džezových dvoudílných DN 50</t>
  </si>
  <si>
    <t>637644502</t>
  </si>
  <si>
    <t>26</t>
  </si>
  <si>
    <t>55161116</t>
  </si>
  <si>
    <t>uzávěrka zápachová dřezová s kulovým kloubem DN 50</t>
  </si>
  <si>
    <t>-701212873</t>
  </si>
  <si>
    <t>27</t>
  </si>
  <si>
    <t>998725111</t>
  </si>
  <si>
    <t>Přesun hmot tonážní pro zařizovací předměty s omezením mechanizace v objektech v do 6 m</t>
  </si>
  <si>
    <t>-23217802</t>
  </si>
  <si>
    <t>28</t>
  </si>
  <si>
    <t>998725192</t>
  </si>
  <si>
    <t>Příplatek k přesunu hmot tonážní 725 za zvětšený přesun do 100 m</t>
  </si>
  <si>
    <t>-1466511365</t>
  </si>
  <si>
    <t>741</t>
  </si>
  <si>
    <t>Elektroinstalace - silnoproud</t>
  </si>
  <si>
    <t>29</t>
  </si>
  <si>
    <t>741370912</t>
  </si>
  <si>
    <t>Výměna objímek žárovkových keramických E 27</t>
  </si>
  <si>
    <t>-1860255131</t>
  </si>
  <si>
    <t>30</t>
  </si>
  <si>
    <t>34513187</t>
  </si>
  <si>
    <t>objímka žárovky E27 svorcová 13x1 keramická 1332-857 s kovovým kroužkem</t>
  </si>
  <si>
    <t>220093750</t>
  </si>
  <si>
    <t>31</t>
  </si>
  <si>
    <t>34711210</t>
  </si>
  <si>
    <t xml:space="preserve">žárovka čirá E27/42W </t>
  </si>
  <si>
    <t>-1028166966</t>
  </si>
  <si>
    <t>741371871</t>
  </si>
  <si>
    <t>Demontáž svítidla interiérového se standard paticí skleněného lustr typu do 2 zdrojů bez zachování funkčnosti</t>
  </si>
  <si>
    <t>-1616219154</t>
  </si>
  <si>
    <t>751</t>
  </si>
  <si>
    <t>Vzduchotechnika</t>
  </si>
  <si>
    <t>33</t>
  </si>
  <si>
    <t>751614121.1</t>
  </si>
  <si>
    <t>Montáž čidla CO2</t>
  </si>
  <si>
    <t>-415325189</t>
  </si>
  <si>
    <t>34</t>
  </si>
  <si>
    <t>59081437</t>
  </si>
  <si>
    <t>hlásič kombinovaný adresný, teplotní a detektor CO</t>
  </si>
  <si>
    <t>1183499506</t>
  </si>
  <si>
    <t>766</t>
  </si>
  <si>
    <t>Konstrukce truhlářské</t>
  </si>
  <si>
    <t>35</t>
  </si>
  <si>
    <t>766211812R</t>
  </si>
  <si>
    <t>Demontáž drobných předmětů, madla, věšáky, úchyty, garnyže</t>
  </si>
  <si>
    <t>-1146806606</t>
  </si>
  <si>
    <t>kuchyně garnyže</t>
  </si>
  <si>
    <t>předsíň - zrcadlo</t>
  </si>
  <si>
    <t>36</t>
  </si>
  <si>
    <t>7664908R</t>
  </si>
  <si>
    <t>Demontáž pracovních desek délky jednoho kusu do 2000 mm</t>
  </si>
  <si>
    <t>-1758886481</t>
  </si>
  <si>
    <t>37</t>
  </si>
  <si>
    <t>766691914</t>
  </si>
  <si>
    <t>Vyvěšení nebo zavěšení dřevěných křídel dveří pl do 2 m2</t>
  </si>
  <si>
    <t>-463413646</t>
  </si>
  <si>
    <t>4*2</t>
  </si>
  <si>
    <t>38</t>
  </si>
  <si>
    <t>766811212</t>
  </si>
  <si>
    <t>Montáž kuchyňské pracovní desky bez výřezu dl přes 1000 do 2000 mm</t>
  </si>
  <si>
    <t>1420137957</t>
  </si>
  <si>
    <t>39</t>
  </si>
  <si>
    <t>60722289</t>
  </si>
  <si>
    <t>deska dřevotřísková laminovaná 2070x2800mm tl 38mm</t>
  </si>
  <si>
    <t>-1749252534</t>
  </si>
  <si>
    <t>1*1,1 'Přepočtené koeficientem množství</t>
  </si>
  <si>
    <t>40</t>
  </si>
  <si>
    <t>766811223</t>
  </si>
  <si>
    <t>Příplatek k montáži kuchyňské pracovní desky za usazení dřezu</t>
  </si>
  <si>
    <t>198885086</t>
  </si>
  <si>
    <t>41</t>
  </si>
  <si>
    <t>998766111</t>
  </si>
  <si>
    <t>Přesun hmot tonážní pro kce truhlářské s omezením mechanizace v objektech v do 6 m</t>
  </si>
  <si>
    <t>-1242747808</t>
  </si>
  <si>
    <t>42</t>
  </si>
  <si>
    <t>998766192</t>
  </si>
  <si>
    <t>Příplatek k přesunu hmot tonážnímu pro kce truhlářské za zvětšený přesun do 100 m</t>
  </si>
  <si>
    <t>-1187013800</t>
  </si>
  <si>
    <t>775</t>
  </si>
  <si>
    <t>Podlahy skládané</t>
  </si>
  <si>
    <t>43</t>
  </si>
  <si>
    <t>775411810.1</t>
  </si>
  <si>
    <t>Demontáž soklíků nebo lišt dřevěných přibíjených do suti</t>
  </si>
  <si>
    <t>m</t>
  </si>
  <si>
    <t>-1312212090</t>
  </si>
  <si>
    <t>1,0</t>
  </si>
  <si>
    <t>44</t>
  </si>
  <si>
    <t>775413401</t>
  </si>
  <si>
    <t>Montáž podlahové lišty obvodové lepené</t>
  </si>
  <si>
    <t>1632703012</t>
  </si>
  <si>
    <t>45</t>
  </si>
  <si>
    <t>61418155</t>
  </si>
  <si>
    <t>lišta soklová dřevěná š 15.0 mm, h 60.0 mm</t>
  </si>
  <si>
    <t>-93049721</t>
  </si>
  <si>
    <t>1*1,08 'Přepočtené koeficientem množství</t>
  </si>
  <si>
    <t>781</t>
  </si>
  <si>
    <t>Dokončovací práce - obklady</t>
  </si>
  <si>
    <t>46</t>
  </si>
  <si>
    <t>781495115</t>
  </si>
  <si>
    <t>Spárování vnitřních obkladů silikonem</t>
  </si>
  <si>
    <t>-847559196</t>
  </si>
  <si>
    <t>47</t>
  </si>
  <si>
    <t>781495211</t>
  </si>
  <si>
    <t>Čištění vnitřních ploch stěn po provedení obkladu chemickými prostředky</t>
  </si>
  <si>
    <t>-96703664</t>
  </si>
  <si>
    <t>(3,3*2+1,2*2)*2,0-0,7*1,97</t>
  </si>
  <si>
    <t>(2,15+0,6+0,6)*0,6</t>
  </si>
  <si>
    <t>48</t>
  </si>
  <si>
    <t>998781111</t>
  </si>
  <si>
    <t>Přesun hmot tonážní pro obklady keramické s omezením mechanizace v objektech v do 6 m</t>
  </si>
  <si>
    <t>-1264843613</t>
  </si>
  <si>
    <t>49</t>
  </si>
  <si>
    <t>998781192</t>
  </si>
  <si>
    <t>Příplatek k přesunu hmot tonážní 781 za zvětšený přesun do 100 m</t>
  </si>
  <si>
    <t>-975859835</t>
  </si>
  <si>
    <t>783</t>
  </si>
  <si>
    <t>Dokončovací práce - nátěry</t>
  </si>
  <si>
    <t>50</t>
  </si>
  <si>
    <t>783301401</t>
  </si>
  <si>
    <t>Ometení zámečnických konstrukcí</t>
  </si>
  <si>
    <t>-889069168</t>
  </si>
  <si>
    <t>Nátěr zárubní</t>
  </si>
  <si>
    <t>0,3*5</t>
  </si>
  <si>
    <t>0,3*5,2</t>
  </si>
  <si>
    <t>vstupní dveře</t>
  </si>
  <si>
    <t>51</t>
  </si>
  <si>
    <t>783306805</t>
  </si>
  <si>
    <t>Odstranění nátěru ze zámečnických konstrukcí opálením</t>
  </si>
  <si>
    <t>286974809</t>
  </si>
  <si>
    <t>52</t>
  </si>
  <si>
    <t>783314101</t>
  </si>
  <si>
    <t>Základní jednonásobný syntetický nátěr zámečnických konstrukcí</t>
  </si>
  <si>
    <t>-1387914510</t>
  </si>
  <si>
    <t>53</t>
  </si>
  <si>
    <t>783315101</t>
  </si>
  <si>
    <t>Mezinátěr jednonásobný syntetický standardní zámečnických konstrukcí</t>
  </si>
  <si>
    <t>-1632657118</t>
  </si>
  <si>
    <t>54</t>
  </si>
  <si>
    <t>783317101</t>
  </si>
  <si>
    <t>Krycí jednonásobný syntetický standardní nátěr zámečnických konstrukcí</t>
  </si>
  <si>
    <t>-717829545</t>
  </si>
  <si>
    <t>55</t>
  </si>
  <si>
    <t>783352101</t>
  </si>
  <si>
    <t>Tmelení včetně přebroušení zámečnických konstrukcí polyesterovým tmelem</t>
  </si>
  <si>
    <t>1657702327</t>
  </si>
  <si>
    <t>784</t>
  </si>
  <si>
    <t>Dokončovací práce - malby a tapety</t>
  </si>
  <si>
    <t>56</t>
  </si>
  <si>
    <t>784111001</t>
  </si>
  <si>
    <t>Oprášení (ometení ) podkladu v místnostech v do 3,80 m</t>
  </si>
  <si>
    <t>256646136</t>
  </si>
  <si>
    <t>57</t>
  </si>
  <si>
    <t>784161001</t>
  </si>
  <si>
    <t>Tmelení spar a rohů šířky do 3 mm akrylátovým tmelem v místnostech v do 3,80 m</t>
  </si>
  <si>
    <t>711187533</t>
  </si>
  <si>
    <t>58</t>
  </si>
  <si>
    <t>784171101</t>
  </si>
  <si>
    <t>Zakrytí vnitřních podlah včetně pozdějšího odkrytí</t>
  </si>
  <si>
    <t>1630465043</t>
  </si>
  <si>
    <t>podlaha</t>
  </si>
  <si>
    <t>39,67</t>
  </si>
  <si>
    <t>59</t>
  </si>
  <si>
    <t>58124844</t>
  </si>
  <si>
    <t>fólie pro malířské potřeby zakrývací tl 25µ 4x5m</t>
  </si>
  <si>
    <t>337540200</t>
  </si>
  <si>
    <t>39,67*1,2 'Přepočtené koeficientem množství</t>
  </si>
  <si>
    <t>60</t>
  </si>
  <si>
    <t>784171121</t>
  </si>
  <si>
    <t>Zakrytí vnitřních ploch konstrukcí nebo prvků v místnostech v do 3,80 m</t>
  </si>
  <si>
    <t>1385897303</t>
  </si>
  <si>
    <t>61</t>
  </si>
  <si>
    <t>58124842</t>
  </si>
  <si>
    <t>fólie pro malířské potřeby zakrývací tl 7µ 4x5m</t>
  </si>
  <si>
    <t>-280004212</t>
  </si>
  <si>
    <t>10*1,2 'Přepočtené koeficientem množství</t>
  </si>
  <si>
    <t>62</t>
  </si>
  <si>
    <t>784181121.1</t>
  </si>
  <si>
    <t>Hloubková jednonásobná bezbarvá penetrace podkladu v místnostech v do 3,80 m</t>
  </si>
  <si>
    <t>-210516904</t>
  </si>
  <si>
    <t>63</t>
  </si>
  <si>
    <t>784211101.1</t>
  </si>
  <si>
    <t>Dvojnásobné bílé malby ze směsí za mokra výborně oděruvzdorných v místnostech v do 3,80 m</t>
  </si>
  <si>
    <t>813150863</t>
  </si>
  <si>
    <t>STĚNY</t>
  </si>
  <si>
    <t>(5,5*2+2,15*2)*2,55-1,5*1,35-0,8*1,97</t>
  </si>
  <si>
    <t>(5,5*2+3,95*2)*2,55-0,8*1,97*2-2,4*1,35</t>
  </si>
  <si>
    <t>chodba</t>
  </si>
  <si>
    <t>(1,8*2+1,2*2)*2,55-0,8*1,97*2-0,7*1,97</t>
  </si>
  <si>
    <t>(3,3*2+1,2*2)*0,55</t>
  </si>
  <si>
    <t>STROPY</t>
  </si>
  <si>
    <t>64</t>
  </si>
  <si>
    <t>784211141</t>
  </si>
  <si>
    <t>Příplatek k cenám 2x maleb ze směsí za mokra oděruvzdorných za provádění pl do 5 m2</t>
  </si>
  <si>
    <t>2051480249</t>
  </si>
  <si>
    <t>VRN</t>
  </si>
  <si>
    <t>Vedlejší rozpočtové náklady</t>
  </si>
  <si>
    <t>VRN3</t>
  </si>
  <si>
    <t>Zařízení staveniště</t>
  </si>
  <si>
    <t>65</t>
  </si>
  <si>
    <t>030001000</t>
  </si>
  <si>
    <t>den</t>
  </si>
  <si>
    <t>1024</t>
  </si>
  <si>
    <t>787675212</t>
  </si>
  <si>
    <t>VRN7</t>
  </si>
  <si>
    <t>Provozní vlivy</t>
  </si>
  <si>
    <t>66</t>
  </si>
  <si>
    <t>070001000</t>
  </si>
  <si>
    <t>-297608885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</si>
</sst>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2"/>
      <c r="AL5" s="22"/>
      <c r="AM5" s="22"/>
      <c r="AN5" s="22"/>
      <c r="AO5" s="22"/>
      <c r="AP5" s="22"/>
      <c r="AQ5" s="22"/>
      <c r="AR5" s="20"/>
      <c r="BE5" s="275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2"/>
      <c r="AL6" s="22"/>
      <c r="AM6" s="22"/>
      <c r="AN6" s="22"/>
      <c r="AO6" s="22"/>
      <c r="AP6" s="22"/>
      <c r="AQ6" s="22"/>
      <c r="AR6" s="20"/>
      <c r="BE6" s="27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6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6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6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6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76"/>
      <c r="BS13" s="17" t="s">
        <v>6</v>
      </c>
    </row>
    <row r="14" spans="2:71" ht="13.2">
      <c r="B14" s="21"/>
      <c r="C14" s="22"/>
      <c r="D14" s="22"/>
      <c r="E14" s="281" t="s">
        <v>28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6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6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6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6"/>
      <c r="BS17" s="17" t="s">
        <v>4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6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6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6"/>
      <c r="BS20" s="17" t="s">
        <v>31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6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6"/>
    </row>
    <row r="23" spans="2:57" s="1" customFormat="1" ht="16.5" customHeight="1">
      <c r="B23" s="21"/>
      <c r="C23" s="22"/>
      <c r="D23" s="22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2"/>
      <c r="AP23" s="22"/>
      <c r="AQ23" s="22"/>
      <c r="AR23" s="20"/>
      <c r="BE23" s="276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6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6"/>
    </row>
    <row r="26" spans="1:57" s="2" customFormat="1" ht="25.95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4">
        <f>ROUND(AG94,2)</f>
        <v>0</v>
      </c>
      <c r="AL26" s="285"/>
      <c r="AM26" s="285"/>
      <c r="AN26" s="285"/>
      <c r="AO26" s="285"/>
      <c r="AP26" s="36"/>
      <c r="AQ26" s="36"/>
      <c r="AR26" s="39"/>
      <c r="BE26" s="276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6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6" t="s">
        <v>34</v>
      </c>
      <c r="M28" s="286"/>
      <c r="N28" s="286"/>
      <c r="O28" s="286"/>
      <c r="P28" s="286"/>
      <c r="Q28" s="36"/>
      <c r="R28" s="36"/>
      <c r="S28" s="36"/>
      <c r="T28" s="36"/>
      <c r="U28" s="36"/>
      <c r="V28" s="36"/>
      <c r="W28" s="286" t="s">
        <v>35</v>
      </c>
      <c r="X28" s="286"/>
      <c r="Y28" s="286"/>
      <c r="Z28" s="286"/>
      <c r="AA28" s="286"/>
      <c r="AB28" s="286"/>
      <c r="AC28" s="286"/>
      <c r="AD28" s="286"/>
      <c r="AE28" s="286"/>
      <c r="AF28" s="36"/>
      <c r="AG28" s="36"/>
      <c r="AH28" s="36"/>
      <c r="AI28" s="36"/>
      <c r="AJ28" s="36"/>
      <c r="AK28" s="286" t="s">
        <v>36</v>
      </c>
      <c r="AL28" s="286"/>
      <c r="AM28" s="286"/>
      <c r="AN28" s="286"/>
      <c r="AO28" s="286"/>
      <c r="AP28" s="36"/>
      <c r="AQ28" s="36"/>
      <c r="AR28" s="39"/>
      <c r="BE28" s="276"/>
    </row>
    <row r="29" spans="2:57" s="3" customFormat="1" ht="14.4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70">
        <v>0.21</v>
      </c>
      <c r="M29" s="269"/>
      <c r="N29" s="269"/>
      <c r="O29" s="269"/>
      <c r="P29" s="269"/>
      <c r="Q29" s="41"/>
      <c r="R29" s="41"/>
      <c r="S29" s="41"/>
      <c r="T29" s="41"/>
      <c r="U29" s="41"/>
      <c r="V29" s="41"/>
      <c r="W29" s="268">
        <f>ROUND(AZ94,2)</f>
        <v>0</v>
      </c>
      <c r="X29" s="269"/>
      <c r="Y29" s="269"/>
      <c r="Z29" s="269"/>
      <c r="AA29" s="269"/>
      <c r="AB29" s="269"/>
      <c r="AC29" s="269"/>
      <c r="AD29" s="269"/>
      <c r="AE29" s="269"/>
      <c r="AF29" s="41"/>
      <c r="AG29" s="41"/>
      <c r="AH29" s="41"/>
      <c r="AI29" s="41"/>
      <c r="AJ29" s="41"/>
      <c r="AK29" s="268">
        <f>ROUND(AV94,2)</f>
        <v>0</v>
      </c>
      <c r="AL29" s="269"/>
      <c r="AM29" s="269"/>
      <c r="AN29" s="269"/>
      <c r="AO29" s="269"/>
      <c r="AP29" s="41"/>
      <c r="AQ29" s="41"/>
      <c r="AR29" s="42"/>
      <c r="BE29" s="277"/>
    </row>
    <row r="30" spans="2:57" s="3" customFormat="1" ht="14.4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70">
        <v>0.12</v>
      </c>
      <c r="M30" s="269"/>
      <c r="N30" s="269"/>
      <c r="O30" s="269"/>
      <c r="P30" s="269"/>
      <c r="Q30" s="41"/>
      <c r="R30" s="41"/>
      <c r="S30" s="41"/>
      <c r="T30" s="41"/>
      <c r="U30" s="41"/>
      <c r="V30" s="41"/>
      <c r="W30" s="268">
        <f>ROUND(BA94,2)</f>
        <v>0</v>
      </c>
      <c r="X30" s="269"/>
      <c r="Y30" s="269"/>
      <c r="Z30" s="269"/>
      <c r="AA30" s="269"/>
      <c r="AB30" s="269"/>
      <c r="AC30" s="269"/>
      <c r="AD30" s="269"/>
      <c r="AE30" s="269"/>
      <c r="AF30" s="41"/>
      <c r="AG30" s="41"/>
      <c r="AH30" s="41"/>
      <c r="AI30" s="41"/>
      <c r="AJ30" s="41"/>
      <c r="AK30" s="268">
        <f>ROUND(AW94,2)</f>
        <v>0</v>
      </c>
      <c r="AL30" s="269"/>
      <c r="AM30" s="269"/>
      <c r="AN30" s="269"/>
      <c r="AO30" s="269"/>
      <c r="AP30" s="41"/>
      <c r="AQ30" s="41"/>
      <c r="AR30" s="42"/>
      <c r="BE30" s="277"/>
    </row>
    <row r="31" spans="2:57" s="3" customFormat="1" ht="14.4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70">
        <v>0.21</v>
      </c>
      <c r="M31" s="269"/>
      <c r="N31" s="269"/>
      <c r="O31" s="269"/>
      <c r="P31" s="269"/>
      <c r="Q31" s="41"/>
      <c r="R31" s="41"/>
      <c r="S31" s="41"/>
      <c r="T31" s="41"/>
      <c r="U31" s="41"/>
      <c r="V31" s="41"/>
      <c r="W31" s="268">
        <f>ROUND(BB94,2)</f>
        <v>0</v>
      </c>
      <c r="X31" s="269"/>
      <c r="Y31" s="269"/>
      <c r="Z31" s="269"/>
      <c r="AA31" s="269"/>
      <c r="AB31" s="269"/>
      <c r="AC31" s="269"/>
      <c r="AD31" s="269"/>
      <c r="AE31" s="269"/>
      <c r="AF31" s="41"/>
      <c r="AG31" s="41"/>
      <c r="AH31" s="41"/>
      <c r="AI31" s="41"/>
      <c r="AJ31" s="41"/>
      <c r="AK31" s="268">
        <v>0</v>
      </c>
      <c r="AL31" s="269"/>
      <c r="AM31" s="269"/>
      <c r="AN31" s="269"/>
      <c r="AO31" s="269"/>
      <c r="AP31" s="41"/>
      <c r="AQ31" s="41"/>
      <c r="AR31" s="42"/>
      <c r="BE31" s="277"/>
    </row>
    <row r="32" spans="2:57" s="3" customFormat="1" ht="14.4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70">
        <v>0.12</v>
      </c>
      <c r="M32" s="269"/>
      <c r="N32" s="269"/>
      <c r="O32" s="269"/>
      <c r="P32" s="269"/>
      <c r="Q32" s="41"/>
      <c r="R32" s="41"/>
      <c r="S32" s="41"/>
      <c r="T32" s="41"/>
      <c r="U32" s="41"/>
      <c r="V32" s="41"/>
      <c r="W32" s="268">
        <f>ROUND(BC94,2)</f>
        <v>0</v>
      </c>
      <c r="X32" s="269"/>
      <c r="Y32" s="269"/>
      <c r="Z32" s="269"/>
      <c r="AA32" s="269"/>
      <c r="AB32" s="269"/>
      <c r="AC32" s="269"/>
      <c r="AD32" s="269"/>
      <c r="AE32" s="269"/>
      <c r="AF32" s="41"/>
      <c r="AG32" s="41"/>
      <c r="AH32" s="41"/>
      <c r="AI32" s="41"/>
      <c r="AJ32" s="41"/>
      <c r="AK32" s="268">
        <v>0</v>
      </c>
      <c r="AL32" s="269"/>
      <c r="AM32" s="269"/>
      <c r="AN32" s="269"/>
      <c r="AO32" s="269"/>
      <c r="AP32" s="41"/>
      <c r="AQ32" s="41"/>
      <c r="AR32" s="42"/>
      <c r="BE32" s="277"/>
    </row>
    <row r="33" spans="2:57" s="3" customFormat="1" ht="14.4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70">
        <v>0</v>
      </c>
      <c r="M33" s="269"/>
      <c r="N33" s="269"/>
      <c r="O33" s="269"/>
      <c r="P33" s="269"/>
      <c r="Q33" s="41"/>
      <c r="R33" s="41"/>
      <c r="S33" s="41"/>
      <c r="T33" s="41"/>
      <c r="U33" s="41"/>
      <c r="V33" s="41"/>
      <c r="W33" s="268">
        <f>ROUND(BD94,2)</f>
        <v>0</v>
      </c>
      <c r="X33" s="269"/>
      <c r="Y33" s="269"/>
      <c r="Z33" s="269"/>
      <c r="AA33" s="269"/>
      <c r="AB33" s="269"/>
      <c r="AC33" s="269"/>
      <c r="AD33" s="269"/>
      <c r="AE33" s="269"/>
      <c r="AF33" s="41"/>
      <c r="AG33" s="41"/>
      <c r="AH33" s="41"/>
      <c r="AI33" s="41"/>
      <c r="AJ33" s="41"/>
      <c r="AK33" s="268">
        <v>0</v>
      </c>
      <c r="AL33" s="269"/>
      <c r="AM33" s="269"/>
      <c r="AN33" s="269"/>
      <c r="AO33" s="269"/>
      <c r="AP33" s="41"/>
      <c r="AQ33" s="41"/>
      <c r="AR33" s="42"/>
      <c r="BE33" s="277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6"/>
    </row>
    <row r="35" spans="1:57" s="2" customFormat="1" ht="25.95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71" t="s">
        <v>45</v>
      </c>
      <c r="Y35" s="272"/>
      <c r="Z35" s="272"/>
      <c r="AA35" s="272"/>
      <c r="AB35" s="272"/>
      <c r="AC35" s="45"/>
      <c r="AD35" s="45"/>
      <c r="AE35" s="45"/>
      <c r="AF35" s="45"/>
      <c r="AG35" s="45"/>
      <c r="AH35" s="45"/>
      <c r="AI35" s="45"/>
      <c r="AJ35" s="45"/>
      <c r="AK35" s="273">
        <f>SUM(AK26:AK33)</f>
        <v>0</v>
      </c>
      <c r="AL35" s="272"/>
      <c r="AM35" s="272"/>
      <c r="AN35" s="272"/>
      <c r="AO35" s="274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2024-01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7" t="str">
        <f>K6</f>
        <v>Oprava bytů MČ Praha 6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9" t="str">
        <f>IF(AN8="","",AN8)</f>
        <v>4. 1. 2024</v>
      </c>
      <c r="AN87" s="259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0" t="str">
        <f>IF(E17="","",E17)</f>
        <v xml:space="preserve"> </v>
      </c>
      <c r="AN89" s="261"/>
      <c r="AO89" s="261"/>
      <c r="AP89" s="261"/>
      <c r="AQ89" s="36"/>
      <c r="AR89" s="39"/>
      <c r="AS89" s="262" t="s">
        <v>53</v>
      </c>
      <c r="AT89" s="263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60" t="str">
        <f>IF(E20="","",E20)</f>
        <v xml:space="preserve"> </v>
      </c>
      <c r="AN90" s="261"/>
      <c r="AO90" s="261"/>
      <c r="AP90" s="261"/>
      <c r="AQ90" s="36"/>
      <c r="AR90" s="39"/>
      <c r="AS90" s="264"/>
      <c r="AT90" s="265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6"/>
      <c r="AT91" s="267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47" t="s">
        <v>54</v>
      </c>
      <c r="D92" s="248"/>
      <c r="E92" s="248"/>
      <c r="F92" s="248"/>
      <c r="G92" s="248"/>
      <c r="H92" s="73"/>
      <c r="I92" s="249" t="s">
        <v>55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0" t="s">
        <v>56</v>
      </c>
      <c r="AH92" s="248"/>
      <c r="AI92" s="248"/>
      <c r="AJ92" s="248"/>
      <c r="AK92" s="248"/>
      <c r="AL92" s="248"/>
      <c r="AM92" s="248"/>
      <c r="AN92" s="249" t="s">
        <v>57</v>
      </c>
      <c r="AO92" s="248"/>
      <c r="AP92" s="251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5">
        <f>ROUND(AG95,2)</f>
        <v>0</v>
      </c>
      <c r="AH94" s="255"/>
      <c r="AI94" s="255"/>
      <c r="AJ94" s="255"/>
      <c r="AK94" s="255"/>
      <c r="AL94" s="255"/>
      <c r="AM94" s="255"/>
      <c r="AN94" s="256">
        <f>SUM(AG94,AT94)</f>
        <v>0</v>
      </c>
      <c r="AO94" s="256"/>
      <c r="AP94" s="256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24.75" customHeight="1">
      <c r="A95" s="93" t="s">
        <v>77</v>
      </c>
      <c r="B95" s="94"/>
      <c r="C95" s="95"/>
      <c r="D95" s="254" t="s">
        <v>78</v>
      </c>
      <c r="E95" s="254"/>
      <c r="F95" s="254"/>
      <c r="G95" s="254"/>
      <c r="H95" s="254"/>
      <c r="I95" s="96"/>
      <c r="J95" s="254" t="s">
        <v>79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2">
        <f>'06 - Oprava bytu Nad Kaje...'!J30</f>
        <v>0</v>
      </c>
      <c r="AH95" s="253"/>
      <c r="AI95" s="253"/>
      <c r="AJ95" s="253"/>
      <c r="AK95" s="253"/>
      <c r="AL95" s="253"/>
      <c r="AM95" s="253"/>
      <c r="AN95" s="252">
        <f>SUM(AG95,AT95)</f>
        <v>0</v>
      </c>
      <c r="AO95" s="253"/>
      <c r="AP95" s="253"/>
      <c r="AQ95" s="97" t="s">
        <v>80</v>
      </c>
      <c r="AR95" s="98"/>
      <c r="AS95" s="99">
        <v>0</v>
      </c>
      <c r="AT95" s="100">
        <f>ROUND(SUM(AV95:AW95),2)</f>
        <v>0</v>
      </c>
      <c r="AU95" s="101">
        <f>'06 - Oprava bytu Nad Kaje...'!P135</f>
        <v>0</v>
      </c>
      <c r="AV95" s="100">
        <f>'06 - Oprava bytu Nad Kaje...'!J33</f>
        <v>0</v>
      </c>
      <c r="AW95" s="100">
        <f>'06 - Oprava bytu Nad Kaje...'!J34</f>
        <v>0</v>
      </c>
      <c r="AX95" s="100">
        <f>'06 - Oprava bytu Nad Kaje...'!J35</f>
        <v>0</v>
      </c>
      <c r="AY95" s="100">
        <f>'06 - Oprava bytu Nad Kaje...'!J36</f>
        <v>0</v>
      </c>
      <c r="AZ95" s="100">
        <f>'06 - Oprava bytu Nad Kaje...'!F33</f>
        <v>0</v>
      </c>
      <c r="BA95" s="100">
        <f>'06 - Oprava bytu Nad Kaje...'!F34</f>
        <v>0</v>
      </c>
      <c r="BB95" s="100">
        <f>'06 - Oprava bytu Nad Kaje...'!F35</f>
        <v>0</v>
      </c>
      <c r="BC95" s="100">
        <f>'06 - Oprava bytu Nad Kaje...'!F36</f>
        <v>0</v>
      </c>
      <c r="BD95" s="102">
        <f>'06 - Oprava bytu Nad Kaje...'!F37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s7KfsTCQRLJbEiUe36+fQDyfZPbSXmEkr8Nd+s/jpjufjclqnT43omqSbQqBS3bciQOPw6MzoGJrKTef+nDZkw==" saltValue="W6ew/ng77mE5enNXWfiJs7DQ7VCcgxgP6N7ixdl3H9pf7tDGeO/hPJ37Tzp4kaNR1WiBUHiTfryh0pvu51Mo9A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6 - Oprava bytu Nad Kaj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4"/>
  <sheetViews>
    <sheetView showGridLines="0" tabSelected="1" workbookViewId="0" topLeftCell="A1">
      <selection activeCell="X15" sqref="X1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7" t="s">
        <v>82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81</v>
      </c>
    </row>
    <row r="4" spans="2:46" s="1" customFormat="1" ht="24.9" customHeight="1">
      <c r="B4" s="20"/>
      <c r="D4" s="106" t="s">
        <v>83</v>
      </c>
      <c r="L4" s="20"/>
      <c r="M4" s="107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90" t="str">
        <f>'Rekapitulace stavby'!K6</f>
        <v>Oprava bytů MČ Praha 6</v>
      </c>
      <c r="F7" s="291"/>
      <c r="G7" s="291"/>
      <c r="H7" s="291"/>
      <c r="L7" s="20"/>
    </row>
    <row r="8" spans="1:31" s="2" customFormat="1" ht="12" customHeight="1">
      <c r="A8" s="34"/>
      <c r="B8" s="39"/>
      <c r="C8" s="34"/>
      <c r="D8" s="108" t="s">
        <v>84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2" t="s">
        <v>85</v>
      </c>
      <c r="F9" s="293"/>
      <c r="G9" s="293"/>
      <c r="H9" s="29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>
        <v>45342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tr">
        <f>IF('Rekapitulace stavby'!E11="","",'Rekapitulace stavby'!E11)</f>
        <v xml:space="preserve"> </v>
      </c>
      <c r="F15" s="34"/>
      <c r="G15" s="34"/>
      <c r="H15" s="34"/>
      <c r="I15" s="108" t="s">
        <v>26</v>
      </c>
      <c r="J15" s="109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27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4" t="str">
        <f>'Rekapitulace stavby'!E14</f>
        <v>Vyplň údaj</v>
      </c>
      <c r="F18" s="295"/>
      <c r="G18" s="295"/>
      <c r="H18" s="295"/>
      <c r="I18" s="108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29</v>
      </c>
      <c r="E20" s="34"/>
      <c r="F20" s="34"/>
      <c r="G20" s="34"/>
      <c r="H20" s="34"/>
      <c r="I20" s="108" t="s">
        <v>25</v>
      </c>
      <c r="J20" s="109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08" t="s">
        <v>26</v>
      </c>
      <c r="J21" s="109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30</v>
      </c>
      <c r="E23" s="34"/>
      <c r="F23" s="34"/>
      <c r="G23" s="34"/>
      <c r="H23" s="34"/>
      <c r="I23" s="108" t="s">
        <v>25</v>
      </c>
      <c r="J23" s="109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tr">
        <f>IF('Rekapitulace stavby'!E20="","",'Rekapitulace stavby'!E20)</f>
        <v xml:space="preserve"> </v>
      </c>
      <c r="F24" s="34"/>
      <c r="G24" s="34"/>
      <c r="H24" s="34"/>
      <c r="I24" s="108" t="s">
        <v>26</v>
      </c>
      <c r="J24" s="109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6" t="s">
        <v>1</v>
      </c>
      <c r="F27" s="296"/>
      <c r="G27" s="296"/>
      <c r="H27" s="2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33</v>
      </c>
      <c r="E30" s="34"/>
      <c r="F30" s="34"/>
      <c r="G30" s="34"/>
      <c r="H30" s="34"/>
      <c r="I30" s="34"/>
      <c r="J30" s="116">
        <f>ROUND(J135,2)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7" t="s">
        <v>35</v>
      </c>
      <c r="G32" s="34"/>
      <c r="H32" s="34"/>
      <c r="I32" s="117" t="s">
        <v>34</v>
      </c>
      <c r="J32" s="11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8" t="s">
        <v>37</v>
      </c>
      <c r="E33" s="108" t="s">
        <v>38</v>
      </c>
      <c r="F33" s="119">
        <f>ROUND((SUM(BE135:BE313)),2)</f>
        <v>0</v>
      </c>
      <c r="G33" s="34"/>
      <c r="H33" s="34"/>
      <c r="I33" s="120">
        <v>0.21</v>
      </c>
      <c r="J33" s="119">
        <f>ROUND(((SUM(BE135:BE313))*I33),2)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8" t="s">
        <v>39</v>
      </c>
      <c r="F34" s="119">
        <f>ROUND((SUM(BF135:BF313)),2)</f>
        <v>0</v>
      </c>
      <c r="G34" s="34"/>
      <c r="H34" s="34"/>
      <c r="I34" s="120">
        <v>0.12</v>
      </c>
      <c r="J34" s="119">
        <f>ROUND(((SUM(BF135:BF313))*I34),2)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8" t="s">
        <v>40</v>
      </c>
      <c r="F35" s="119">
        <f>ROUND((SUM(BG135:BG313)),2)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8" t="s">
        <v>41</v>
      </c>
      <c r="F36" s="119">
        <f>ROUND((SUM(BH135:BH313)),2)</f>
        <v>0</v>
      </c>
      <c r="G36" s="34"/>
      <c r="H36" s="34"/>
      <c r="I36" s="120">
        <v>0.12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8" t="s">
        <v>42</v>
      </c>
      <c r="F37" s="119">
        <f>ROUND((SUM(BI135:BI313)),2)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43</v>
      </c>
      <c r="E39" s="123"/>
      <c r="F39" s="123"/>
      <c r="G39" s="124" t="s">
        <v>44</v>
      </c>
      <c r="H39" s="125" t="s">
        <v>45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28" t="s">
        <v>46</v>
      </c>
      <c r="E50" s="129"/>
      <c r="F50" s="129"/>
      <c r="G50" s="128" t="s">
        <v>47</v>
      </c>
      <c r="H50" s="129"/>
      <c r="I50" s="129"/>
      <c r="J50" s="129"/>
      <c r="K50" s="12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0" t="s">
        <v>48</v>
      </c>
      <c r="E61" s="131"/>
      <c r="F61" s="132" t="s">
        <v>49</v>
      </c>
      <c r="G61" s="130" t="s">
        <v>48</v>
      </c>
      <c r="H61" s="131"/>
      <c r="I61" s="131"/>
      <c r="J61" s="133" t="s">
        <v>49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28" t="s">
        <v>50</v>
      </c>
      <c r="E65" s="134"/>
      <c r="F65" s="134"/>
      <c r="G65" s="128" t="s">
        <v>51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0" t="s">
        <v>48</v>
      </c>
      <c r="E76" s="131"/>
      <c r="F76" s="132" t="s">
        <v>49</v>
      </c>
      <c r="G76" s="130" t="s">
        <v>48</v>
      </c>
      <c r="H76" s="131"/>
      <c r="I76" s="131"/>
      <c r="J76" s="133" t="s">
        <v>49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86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88" t="str">
        <f>E7</f>
        <v>Oprava bytů MČ Praha 6</v>
      </c>
      <c r="F85" s="289"/>
      <c r="G85" s="289"/>
      <c r="H85" s="28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7" t="str">
        <f>E9</f>
        <v>06 - Oprava bytu Nad Kajetánkou 42, byt č. 6</v>
      </c>
      <c r="F87" s="287"/>
      <c r="G87" s="287"/>
      <c r="H87" s="28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45342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9" t="s">
        <v>87</v>
      </c>
      <c r="D94" s="140"/>
      <c r="E94" s="140"/>
      <c r="F94" s="140"/>
      <c r="G94" s="140"/>
      <c r="H94" s="140"/>
      <c r="I94" s="140"/>
      <c r="J94" s="141" t="s">
        <v>88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>
      <c r="A96" s="34"/>
      <c r="B96" s="35"/>
      <c r="C96" s="142" t="s">
        <v>89</v>
      </c>
      <c r="D96" s="36"/>
      <c r="E96" s="36"/>
      <c r="F96" s="36"/>
      <c r="G96" s="36"/>
      <c r="H96" s="36"/>
      <c r="I96" s="36"/>
      <c r="J96" s="84">
        <f>J135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" customHeight="1">
      <c r="B97" s="143"/>
      <c r="C97" s="144"/>
      <c r="D97" s="145" t="s">
        <v>91</v>
      </c>
      <c r="E97" s="146"/>
      <c r="F97" s="146"/>
      <c r="G97" s="146"/>
      <c r="H97" s="146"/>
      <c r="I97" s="146"/>
      <c r="J97" s="147">
        <f>J136</f>
        <v>0</v>
      </c>
      <c r="K97" s="144"/>
      <c r="L97" s="148"/>
    </row>
    <row r="98" spans="2:12" s="10" customFormat="1" ht="19.95" customHeight="1">
      <c r="B98" s="149"/>
      <c r="C98" s="150"/>
      <c r="D98" s="151" t="s">
        <v>92</v>
      </c>
      <c r="E98" s="152"/>
      <c r="F98" s="152"/>
      <c r="G98" s="152"/>
      <c r="H98" s="152"/>
      <c r="I98" s="152"/>
      <c r="J98" s="153">
        <f>J137</f>
        <v>0</v>
      </c>
      <c r="K98" s="150"/>
      <c r="L98" s="154"/>
    </row>
    <row r="99" spans="2:12" s="10" customFormat="1" ht="19.95" customHeight="1">
      <c r="B99" s="149"/>
      <c r="C99" s="150"/>
      <c r="D99" s="151" t="s">
        <v>93</v>
      </c>
      <c r="E99" s="152"/>
      <c r="F99" s="152"/>
      <c r="G99" s="152"/>
      <c r="H99" s="152"/>
      <c r="I99" s="152"/>
      <c r="J99" s="153">
        <f>J141</f>
        <v>0</v>
      </c>
      <c r="K99" s="150"/>
      <c r="L99" s="154"/>
    </row>
    <row r="100" spans="2:12" s="10" customFormat="1" ht="19.95" customHeight="1">
      <c r="B100" s="149"/>
      <c r="C100" s="150"/>
      <c r="D100" s="151" t="s">
        <v>94</v>
      </c>
      <c r="E100" s="152"/>
      <c r="F100" s="152"/>
      <c r="G100" s="152"/>
      <c r="H100" s="152"/>
      <c r="I100" s="152"/>
      <c r="J100" s="153">
        <f>J157</f>
        <v>0</v>
      </c>
      <c r="K100" s="150"/>
      <c r="L100" s="154"/>
    </row>
    <row r="101" spans="2:12" s="10" customFormat="1" ht="19.95" customHeight="1">
      <c r="B101" s="149"/>
      <c r="C101" s="150"/>
      <c r="D101" s="151" t="s">
        <v>95</v>
      </c>
      <c r="E101" s="152"/>
      <c r="F101" s="152"/>
      <c r="G101" s="152"/>
      <c r="H101" s="152"/>
      <c r="I101" s="152"/>
      <c r="J101" s="153">
        <f>J165</f>
        <v>0</v>
      </c>
      <c r="K101" s="150"/>
      <c r="L101" s="154"/>
    </row>
    <row r="102" spans="2:12" s="9" customFormat="1" ht="24.9" customHeight="1">
      <c r="B102" s="143"/>
      <c r="C102" s="144"/>
      <c r="D102" s="145" t="s">
        <v>96</v>
      </c>
      <c r="E102" s="146"/>
      <c r="F102" s="146"/>
      <c r="G102" s="146"/>
      <c r="H102" s="146"/>
      <c r="I102" s="146"/>
      <c r="J102" s="147">
        <f>J168</f>
        <v>0</v>
      </c>
      <c r="K102" s="144"/>
      <c r="L102" s="148"/>
    </row>
    <row r="103" spans="2:12" s="10" customFormat="1" ht="19.95" customHeight="1">
      <c r="B103" s="149"/>
      <c r="C103" s="150"/>
      <c r="D103" s="151" t="s">
        <v>97</v>
      </c>
      <c r="E103" s="152"/>
      <c r="F103" s="152"/>
      <c r="G103" s="152"/>
      <c r="H103" s="152"/>
      <c r="I103" s="152"/>
      <c r="J103" s="153">
        <f>J169</f>
        <v>0</v>
      </c>
      <c r="K103" s="150"/>
      <c r="L103" s="154"/>
    </row>
    <row r="104" spans="2:12" s="10" customFormat="1" ht="19.95" customHeight="1">
      <c r="B104" s="149"/>
      <c r="C104" s="150"/>
      <c r="D104" s="151" t="s">
        <v>98</v>
      </c>
      <c r="E104" s="152"/>
      <c r="F104" s="152"/>
      <c r="G104" s="152"/>
      <c r="H104" s="152"/>
      <c r="I104" s="152"/>
      <c r="J104" s="153">
        <f>J171</f>
        <v>0</v>
      </c>
      <c r="K104" s="150"/>
      <c r="L104" s="154"/>
    </row>
    <row r="105" spans="2:12" s="10" customFormat="1" ht="19.95" customHeight="1">
      <c r="B105" s="149"/>
      <c r="C105" s="150"/>
      <c r="D105" s="151" t="s">
        <v>99</v>
      </c>
      <c r="E105" s="152"/>
      <c r="F105" s="152"/>
      <c r="G105" s="152"/>
      <c r="H105" s="152"/>
      <c r="I105" s="152"/>
      <c r="J105" s="153">
        <f>J173</f>
        <v>0</v>
      </c>
      <c r="K105" s="150"/>
      <c r="L105" s="154"/>
    </row>
    <row r="106" spans="2:12" s="10" customFormat="1" ht="19.95" customHeight="1">
      <c r="B106" s="149"/>
      <c r="C106" s="150"/>
      <c r="D106" s="151" t="s">
        <v>100</v>
      </c>
      <c r="E106" s="152"/>
      <c r="F106" s="152"/>
      <c r="G106" s="152"/>
      <c r="H106" s="152"/>
      <c r="I106" s="152"/>
      <c r="J106" s="153">
        <f>J206</f>
        <v>0</v>
      </c>
      <c r="K106" s="150"/>
      <c r="L106" s="154"/>
    </row>
    <row r="107" spans="2:12" s="10" customFormat="1" ht="19.95" customHeight="1">
      <c r="B107" s="149"/>
      <c r="C107" s="150"/>
      <c r="D107" s="151" t="s">
        <v>101</v>
      </c>
      <c r="E107" s="152"/>
      <c r="F107" s="152"/>
      <c r="G107" s="152"/>
      <c r="H107" s="152"/>
      <c r="I107" s="152"/>
      <c r="J107" s="153">
        <f>J211</f>
        <v>0</v>
      </c>
      <c r="K107" s="150"/>
      <c r="L107" s="154"/>
    </row>
    <row r="108" spans="2:12" s="10" customFormat="1" ht="19.95" customHeight="1">
      <c r="B108" s="149"/>
      <c r="C108" s="150"/>
      <c r="D108" s="151" t="s">
        <v>102</v>
      </c>
      <c r="E108" s="152"/>
      <c r="F108" s="152"/>
      <c r="G108" s="152"/>
      <c r="H108" s="152"/>
      <c r="I108" s="152"/>
      <c r="J108" s="153">
        <f>J216</f>
        <v>0</v>
      </c>
      <c r="K108" s="150"/>
      <c r="L108" s="154"/>
    </row>
    <row r="109" spans="2:12" s="10" customFormat="1" ht="19.95" customHeight="1">
      <c r="B109" s="149"/>
      <c r="C109" s="150"/>
      <c r="D109" s="151" t="s">
        <v>103</v>
      </c>
      <c r="E109" s="152"/>
      <c r="F109" s="152"/>
      <c r="G109" s="152"/>
      <c r="H109" s="152"/>
      <c r="I109" s="152"/>
      <c r="J109" s="153">
        <f>J232</f>
        <v>0</v>
      </c>
      <c r="K109" s="150"/>
      <c r="L109" s="154"/>
    </row>
    <row r="110" spans="2:12" s="10" customFormat="1" ht="19.95" customHeight="1">
      <c r="B110" s="149"/>
      <c r="C110" s="150"/>
      <c r="D110" s="151" t="s">
        <v>104</v>
      </c>
      <c r="E110" s="152"/>
      <c r="F110" s="152"/>
      <c r="G110" s="152"/>
      <c r="H110" s="152"/>
      <c r="I110" s="152"/>
      <c r="J110" s="153">
        <f>J239</f>
        <v>0</v>
      </c>
      <c r="K110" s="150"/>
      <c r="L110" s="154"/>
    </row>
    <row r="111" spans="2:12" s="10" customFormat="1" ht="19.95" customHeight="1">
      <c r="B111" s="149"/>
      <c r="C111" s="150"/>
      <c r="D111" s="151" t="s">
        <v>105</v>
      </c>
      <c r="E111" s="152"/>
      <c r="F111" s="152"/>
      <c r="G111" s="152"/>
      <c r="H111" s="152"/>
      <c r="I111" s="152"/>
      <c r="J111" s="153">
        <f>J249</f>
        <v>0</v>
      </c>
      <c r="K111" s="150"/>
      <c r="L111" s="154"/>
    </row>
    <row r="112" spans="2:12" s="10" customFormat="1" ht="19.95" customHeight="1">
      <c r="B112" s="149"/>
      <c r="C112" s="150"/>
      <c r="D112" s="151" t="s">
        <v>106</v>
      </c>
      <c r="E112" s="152"/>
      <c r="F112" s="152"/>
      <c r="G112" s="152"/>
      <c r="H112" s="152"/>
      <c r="I112" s="152"/>
      <c r="J112" s="153">
        <f>J276</f>
        <v>0</v>
      </c>
      <c r="K112" s="150"/>
      <c r="L112" s="154"/>
    </row>
    <row r="113" spans="2:12" s="9" customFormat="1" ht="24.9" customHeight="1">
      <c r="B113" s="143"/>
      <c r="C113" s="144"/>
      <c r="D113" s="145" t="s">
        <v>107</v>
      </c>
      <c r="E113" s="146"/>
      <c r="F113" s="146"/>
      <c r="G113" s="146"/>
      <c r="H113" s="146"/>
      <c r="I113" s="146"/>
      <c r="J113" s="147">
        <f>J309</f>
        <v>0</v>
      </c>
      <c r="K113" s="144"/>
      <c r="L113" s="148"/>
    </row>
    <row r="114" spans="2:12" s="10" customFormat="1" ht="19.95" customHeight="1">
      <c r="B114" s="149"/>
      <c r="C114" s="150"/>
      <c r="D114" s="151" t="s">
        <v>108</v>
      </c>
      <c r="E114" s="152"/>
      <c r="F114" s="152"/>
      <c r="G114" s="152"/>
      <c r="H114" s="152"/>
      <c r="I114" s="152"/>
      <c r="J114" s="153">
        <f>J310</f>
        <v>0</v>
      </c>
      <c r="K114" s="150"/>
      <c r="L114" s="154"/>
    </row>
    <row r="115" spans="2:12" s="10" customFormat="1" ht="19.95" customHeight="1">
      <c r="B115" s="149"/>
      <c r="C115" s="150"/>
      <c r="D115" s="151" t="s">
        <v>109</v>
      </c>
      <c r="E115" s="152"/>
      <c r="F115" s="152"/>
      <c r="G115" s="152"/>
      <c r="H115" s="152"/>
      <c r="I115" s="152"/>
      <c r="J115" s="153">
        <f>J312</f>
        <v>0</v>
      </c>
      <c r="K115" s="150"/>
      <c r="L115" s="154"/>
    </row>
    <row r="116" spans="1:31" s="2" customFormat="1" ht="21.7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31" s="2" customFormat="1" ht="6.9" customHeight="1">
      <c r="A121" s="34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4.9" customHeight="1">
      <c r="A122" s="34"/>
      <c r="B122" s="35"/>
      <c r="C122" s="23" t="s">
        <v>110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288" t="str">
        <f>E7</f>
        <v>Oprava bytů MČ Praha 6</v>
      </c>
      <c r="F125" s="289"/>
      <c r="G125" s="289"/>
      <c r="H125" s="289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84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57" t="str">
        <f>E9</f>
        <v>06 - Oprava bytu Nad Kajetánkou 42, byt č. 6</v>
      </c>
      <c r="F127" s="287"/>
      <c r="G127" s="287"/>
      <c r="H127" s="287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F12</f>
        <v xml:space="preserve"> </v>
      </c>
      <c r="G129" s="36"/>
      <c r="H129" s="36"/>
      <c r="I129" s="29" t="s">
        <v>22</v>
      </c>
      <c r="J129" s="66">
        <f>IF(J12="","",J12)</f>
        <v>45342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5.15" customHeight="1">
      <c r="A131" s="34"/>
      <c r="B131" s="35"/>
      <c r="C131" s="29" t="s">
        <v>24</v>
      </c>
      <c r="D131" s="36"/>
      <c r="E131" s="36"/>
      <c r="F131" s="27" t="str">
        <f>E15</f>
        <v xml:space="preserve"> </v>
      </c>
      <c r="G131" s="36"/>
      <c r="H131" s="36"/>
      <c r="I131" s="29" t="s">
        <v>29</v>
      </c>
      <c r="J131" s="32" t="str">
        <f>E21</f>
        <v xml:space="preserve"> 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15" customHeight="1">
      <c r="A132" s="34"/>
      <c r="B132" s="35"/>
      <c r="C132" s="29" t="s">
        <v>27</v>
      </c>
      <c r="D132" s="36"/>
      <c r="E132" s="36"/>
      <c r="F132" s="27" t="str">
        <f>IF(E18="","",E18)</f>
        <v>Vyplň údaj</v>
      </c>
      <c r="G132" s="36"/>
      <c r="H132" s="36"/>
      <c r="I132" s="29" t="s">
        <v>30</v>
      </c>
      <c r="J132" s="32" t="str">
        <f>E24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55"/>
      <c r="B134" s="156"/>
      <c r="C134" s="157" t="s">
        <v>111</v>
      </c>
      <c r="D134" s="158" t="s">
        <v>58</v>
      </c>
      <c r="E134" s="158" t="s">
        <v>54</v>
      </c>
      <c r="F134" s="158" t="s">
        <v>55</v>
      </c>
      <c r="G134" s="158" t="s">
        <v>112</v>
      </c>
      <c r="H134" s="158" t="s">
        <v>113</v>
      </c>
      <c r="I134" s="158" t="s">
        <v>114</v>
      </c>
      <c r="J134" s="159" t="s">
        <v>88</v>
      </c>
      <c r="K134" s="160" t="s">
        <v>115</v>
      </c>
      <c r="L134" s="161"/>
      <c r="M134" s="75" t="s">
        <v>1</v>
      </c>
      <c r="N134" s="76" t="s">
        <v>37</v>
      </c>
      <c r="O134" s="76" t="s">
        <v>116</v>
      </c>
      <c r="P134" s="76" t="s">
        <v>117</v>
      </c>
      <c r="Q134" s="76" t="s">
        <v>118</v>
      </c>
      <c r="R134" s="76" t="s">
        <v>119</v>
      </c>
      <c r="S134" s="76" t="s">
        <v>120</v>
      </c>
      <c r="T134" s="77" t="s">
        <v>121</v>
      </c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</row>
    <row r="135" spans="1:63" s="2" customFormat="1" ht="22.95" customHeight="1">
      <c r="A135" s="34"/>
      <c r="B135" s="35"/>
      <c r="C135" s="82" t="s">
        <v>122</v>
      </c>
      <c r="D135" s="36"/>
      <c r="E135" s="36"/>
      <c r="F135" s="36"/>
      <c r="G135" s="36"/>
      <c r="H135" s="36"/>
      <c r="I135" s="36"/>
      <c r="J135" s="162">
        <f>BK135</f>
        <v>0</v>
      </c>
      <c r="K135" s="36"/>
      <c r="L135" s="39"/>
      <c r="M135" s="78"/>
      <c r="N135" s="163"/>
      <c r="O135" s="79"/>
      <c r="P135" s="164">
        <f>P136+P168+P309</f>
        <v>0</v>
      </c>
      <c r="Q135" s="79"/>
      <c r="R135" s="164">
        <f>R136+R168+R309</f>
        <v>0.15092051</v>
      </c>
      <c r="S135" s="79"/>
      <c r="T135" s="165">
        <f>T136+T168+T309</f>
        <v>0.26122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72</v>
      </c>
      <c r="AU135" s="17" t="s">
        <v>90</v>
      </c>
      <c r="BK135" s="166">
        <f>BK136+BK168+BK309</f>
        <v>0</v>
      </c>
    </row>
    <row r="136" spans="2:63" s="12" customFormat="1" ht="25.95" customHeight="1">
      <c r="B136" s="167"/>
      <c r="C136" s="168"/>
      <c r="D136" s="169" t="s">
        <v>72</v>
      </c>
      <c r="E136" s="170" t="s">
        <v>123</v>
      </c>
      <c r="F136" s="170" t="s">
        <v>124</v>
      </c>
      <c r="G136" s="168"/>
      <c r="H136" s="168"/>
      <c r="I136" s="171"/>
      <c r="J136" s="172">
        <f>BK136</f>
        <v>0</v>
      </c>
      <c r="K136" s="168"/>
      <c r="L136" s="173"/>
      <c r="M136" s="174"/>
      <c r="N136" s="175"/>
      <c r="O136" s="175"/>
      <c r="P136" s="176">
        <f>P137+P141+P157+P165</f>
        <v>0</v>
      </c>
      <c r="Q136" s="175"/>
      <c r="R136" s="176">
        <f>R137+R141+R157+R165</f>
        <v>0.035586799999999995</v>
      </c>
      <c r="S136" s="175"/>
      <c r="T136" s="177">
        <f>T137+T141+T157+T165</f>
        <v>0</v>
      </c>
      <c r="AR136" s="178" t="s">
        <v>81</v>
      </c>
      <c r="AT136" s="179" t="s">
        <v>72</v>
      </c>
      <c r="AU136" s="179" t="s">
        <v>73</v>
      </c>
      <c r="AY136" s="178" t="s">
        <v>125</v>
      </c>
      <c r="BK136" s="180">
        <f>BK137+BK141+BK157+BK165</f>
        <v>0</v>
      </c>
    </row>
    <row r="137" spans="2:63" s="12" customFormat="1" ht="22.95" customHeight="1">
      <c r="B137" s="167"/>
      <c r="C137" s="168"/>
      <c r="D137" s="169" t="s">
        <v>72</v>
      </c>
      <c r="E137" s="181" t="s">
        <v>126</v>
      </c>
      <c r="F137" s="181" t="s">
        <v>127</v>
      </c>
      <c r="G137" s="168"/>
      <c r="H137" s="168"/>
      <c r="I137" s="171"/>
      <c r="J137" s="182">
        <f>BK137</f>
        <v>0</v>
      </c>
      <c r="K137" s="168"/>
      <c r="L137" s="173"/>
      <c r="M137" s="174"/>
      <c r="N137" s="175"/>
      <c r="O137" s="175"/>
      <c r="P137" s="176">
        <f>SUM(P138:P140)</f>
        <v>0</v>
      </c>
      <c r="Q137" s="175"/>
      <c r="R137" s="176">
        <f>SUM(R138:R140)</f>
        <v>0.033999999999999996</v>
      </c>
      <c r="S137" s="175"/>
      <c r="T137" s="177">
        <f>SUM(T138:T140)</f>
        <v>0</v>
      </c>
      <c r="AR137" s="178" t="s">
        <v>81</v>
      </c>
      <c r="AT137" s="179" t="s">
        <v>72</v>
      </c>
      <c r="AU137" s="179" t="s">
        <v>81</v>
      </c>
      <c r="AY137" s="178" t="s">
        <v>125</v>
      </c>
      <c r="BK137" s="180">
        <f>SUM(BK138:BK140)</f>
        <v>0</v>
      </c>
    </row>
    <row r="138" spans="1:65" s="2" customFormat="1" ht="24.15" customHeight="1">
      <c r="A138" s="34"/>
      <c r="B138" s="35"/>
      <c r="C138" s="183" t="s">
        <v>81</v>
      </c>
      <c r="D138" s="183" t="s">
        <v>128</v>
      </c>
      <c r="E138" s="184" t="s">
        <v>129</v>
      </c>
      <c r="F138" s="185" t="s">
        <v>130</v>
      </c>
      <c r="G138" s="186" t="s">
        <v>131</v>
      </c>
      <c r="H138" s="187">
        <v>10</v>
      </c>
      <c r="I138" s="188"/>
      <c r="J138" s="189">
        <f>ROUND(I138*H138,2)</f>
        <v>0</v>
      </c>
      <c r="K138" s="190"/>
      <c r="L138" s="39"/>
      <c r="M138" s="191" t="s">
        <v>1</v>
      </c>
      <c r="N138" s="192" t="s">
        <v>39</v>
      </c>
      <c r="O138" s="71"/>
      <c r="P138" s="193">
        <f>O138*H138</f>
        <v>0</v>
      </c>
      <c r="Q138" s="193">
        <v>0.0034</v>
      </c>
      <c r="R138" s="193">
        <f>Q138*H138</f>
        <v>0.033999999999999996</v>
      </c>
      <c r="S138" s="193">
        <v>0</v>
      </c>
      <c r="T138" s="19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5" t="s">
        <v>132</v>
      </c>
      <c r="AT138" s="195" t="s">
        <v>128</v>
      </c>
      <c r="AU138" s="195" t="s">
        <v>133</v>
      </c>
      <c r="AY138" s="17" t="s">
        <v>125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7" t="s">
        <v>133</v>
      </c>
      <c r="BK138" s="196">
        <f>ROUND(I138*H138,2)</f>
        <v>0</v>
      </c>
      <c r="BL138" s="17" t="s">
        <v>132</v>
      </c>
      <c r="BM138" s="195" t="s">
        <v>134</v>
      </c>
    </row>
    <row r="139" spans="2:51" s="13" customFormat="1" ht="12">
      <c r="B139" s="197"/>
      <c r="C139" s="198"/>
      <c r="D139" s="199" t="s">
        <v>135</v>
      </c>
      <c r="E139" s="200" t="s">
        <v>1</v>
      </c>
      <c r="F139" s="201" t="s">
        <v>136</v>
      </c>
      <c r="G139" s="198"/>
      <c r="H139" s="200" t="s">
        <v>1</v>
      </c>
      <c r="I139" s="202"/>
      <c r="J139" s="198"/>
      <c r="K139" s="198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135</v>
      </c>
      <c r="AU139" s="207" t="s">
        <v>133</v>
      </c>
      <c r="AV139" s="13" t="s">
        <v>81</v>
      </c>
      <c r="AW139" s="13" t="s">
        <v>31</v>
      </c>
      <c r="AX139" s="13" t="s">
        <v>73</v>
      </c>
      <c r="AY139" s="207" t="s">
        <v>125</v>
      </c>
    </row>
    <row r="140" spans="2:51" s="14" customFormat="1" ht="12">
      <c r="B140" s="208"/>
      <c r="C140" s="209"/>
      <c r="D140" s="199" t="s">
        <v>135</v>
      </c>
      <c r="E140" s="210" t="s">
        <v>1</v>
      </c>
      <c r="F140" s="211" t="s">
        <v>137</v>
      </c>
      <c r="G140" s="209"/>
      <c r="H140" s="212">
        <v>10</v>
      </c>
      <c r="I140" s="213"/>
      <c r="J140" s="209"/>
      <c r="K140" s="2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135</v>
      </c>
      <c r="AU140" s="218" t="s">
        <v>133</v>
      </c>
      <c r="AV140" s="14" t="s">
        <v>133</v>
      </c>
      <c r="AW140" s="14" t="s">
        <v>31</v>
      </c>
      <c r="AX140" s="14" t="s">
        <v>81</v>
      </c>
      <c r="AY140" s="218" t="s">
        <v>125</v>
      </c>
    </row>
    <row r="141" spans="2:63" s="12" customFormat="1" ht="22.95" customHeight="1">
      <c r="B141" s="167"/>
      <c r="C141" s="168"/>
      <c r="D141" s="169" t="s">
        <v>72</v>
      </c>
      <c r="E141" s="181" t="s">
        <v>138</v>
      </c>
      <c r="F141" s="181" t="s">
        <v>139</v>
      </c>
      <c r="G141" s="168"/>
      <c r="H141" s="168"/>
      <c r="I141" s="171"/>
      <c r="J141" s="182">
        <f>BK141</f>
        <v>0</v>
      </c>
      <c r="K141" s="168"/>
      <c r="L141" s="173"/>
      <c r="M141" s="174"/>
      <c r="N141" s="175"/>
      <c r="O141" s="175"/>
      <c r="P141" s="176">
        <f>SUM(P142:P156)</f>
        <v>0</v>
      </c>
      <c r="Q141" s="175"/>
      <c r="R141" s="176">
        <f>SUM(R142:R156)</f>
        <v>0.0015868000000000002</v>
      </c>
      <c r="S141" s="175"/>
      <c r="T141" s="177">
        <f>SUM(T142:T156)</f>
        <v>0</v>
      </c>
      <c r="AR141" s="178" t="s">
        <v>81</v>
      </c>
      <c r="AT141" s="179" t="s">
        <v>72</v>
      </c>
      <c r="AU141" s="179" t="s">
        <v>81</v>
      </c>
      <c r="AY141" s="178" t="s">
        <v>125</v>
      </c>
      <c r="BK141" s="180">
        <f>SUM(BK142:BK156)</f>
        <v>0</v>
      </c>
    </row>
    <row r="142" spans="1:65" s="2" customFormat="1" ht="24.15" customHeight="1">
      <c r="A142" s="34"/>
      <c r="B142" s="35"/>
      <c r="C142" s="183" t="s">
        <v>133</v>
      </c>
      <c r="D142" s="183" t="s">
        <v>128</v>
      </c>
      <c r="E142" s="184" t="s">
        <v>140</v>
      </c>
      <c r="F142" s="185" t="s">
        <v>141</v>
      </c>
      <c r="G142" s="186" t="s">
        <v>142</v>
      </c>
      <c r="H142" s="187">
        <v>39.67</v>
      </c>
      <c r="I142" s="188"/>
      <c r="J142" s="189">
        <f>ROUND(I142*H142,2)</f>
        <v>0</v>
      </c>
      <c r="K142" s="190"/>
      <c r="L142" s="39"/>
      <c r="M142" s="191" t="s">
        <v>1</v>
      </c>
      <c r="N142" s="192" t="s">
        <v>39</v>
      </c>
      <c r="O142" s="71"/>
      <c r="P142" s="193">
        <f>O142*H142</f>
        <v>0</v>
      </c>
      <c r="Q142" s="193">
        <v>4E-05</v>
      </c>
      <c r="R142" s="193">
        <f>Q142*H142</f>
        <v>0.0015868000000000002</v>
      </c>
      <c r="S142" s="193">
        <v>0</v>
      </c>
      <c r="T142" s="19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5" t="s">
        <v>132</v>
      </c>
      <c r="AT142" s="195" t="s">
        <v>128</v>
      </c>
      <c r="AU142" s="195" t="s">
        <v>133</v>
      </c>
      <c r="AY142" s="17" t="s">
        <v>125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7" t="s">
        <v>133</v>
      </c>
      <c r="BK142" s="196">
        <f>ROUND(I142*H142,2)</f>
        <v>0</v>
      </c>
      <c r="BL142" s="17" t="s">
        <v>132</v>
      </c>
      <c r="BM142" s="195" t="s">
        <v>143</v>
      </c>
    </row>
    <row r="143" spans="2:51" s="13" customFormat="1" ht="12">
      <c r="B143" s="197"/>
      <c r="C143" s="198"/>
      <c r="D143" s="199" t="s">
        <v>135</v>
      </c>
      <c r="E143" s="200" t="s">
        <v>1</v>
      </c>
      <c r="F143" s="201" t="s">
        <v>144</v>
      </c>
      <c r="G143" s="198"/>
      <c r="H143" s="200" t="s">
        <v>1</v>
      </c>
      <c r="I143" s="202"/>
      <c r="J143" s="198"/>
      <c r="K143" s="198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135</v>
      </c>
      <c r="AU143" s="207" t="s">
        <v>133</v>
      </c>
      <c r="AV143" s="13" t="s">
        <v>81</v>
      </c>
      <c r="AW143" s="13" t="s">
        <v>31</v>
      </c>
      <c r="AX143" s="13" t="s">
        <v>73</v>
      </c>
      <c r="AY143" s="207" t="s">
        <v>125</v>
      </c>
    </row>
    <row r="144" spans="2:51" s="13" customFormat="1" ht="30.6">
      <c r="B144" s="197"/>
      <c r="C144" s="198"/>
      <c r="D144" s="199" t="s">
        <v>135</v>
      </c>
      <c r="E144" s="200" t="s">
        <v>1</v>
      </c>
      <c r="F144" s="201" t="s">
        <v>145</v>
      </c>
      <c r="G144" s="198"/>
      <c r="H144" s="200" t="s">
        <v>1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135</v>
      </c>
      <c r="AU144" s="207" t="s">
        <v>133</v>
      </c>
      <c r="AV144" s="13" t="s">
        <v>81</v>
      </c>
      <c r="AW144" s="13" t="s">
        <v>31</v>
      </c>
      <c r="AX144" s="13" t="s">
        <v>73</v>
      </c>
      <c r="AY144" s="207" t="s">
        <v>125</v>
      </c>
    </row>
    <row r="145" spans="2:51" s="13" customFormat="1" ht="12">
      <c r="B145" s="197"/>
      <c r="C145" s="198"/>
      <c r="D145" s="199" t="s">
        <v>135</v>
      </c>
      <c r="E145" s="200" t="s">
        <v>1</v>
      </c>
      <c r="F145" s="201" t="s">
        <v>146</v>
      </c>
      <c r="G145" s="198"/>
      <c r="H145" s="200" t="s">
        <v>1</v>
      </c>
      <c r="I145" s="202"/>
      <c r="J145" s="198"/>
      <c r="K145" s="198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135</v>
      </c>
      <c r="AU145" s="207" t="s">
        <v>133</v>
      </c>
      <c r="AV145" s="13" t="s">
        <v>81</v>
      </c>
      <c r="AW145" s="13" t="s">
        <v>31</v>
      </c>
      <c r="AX145" s="13" t="s">
        <v>73</v>
      </c>
      <c r="AY145" s="207" t="s">
        <v>125</v>
      </c>
    </row>
    <row r="146" spans="2:51" s="14" customFormat="1" ht="12">
      <c r="B146" s="208"/>
      <c r="C146" s="209"/>
      <c r="D146" s="199" t="s">
        <v>135</v>
      </c>
      <c r="E146" s="210" t="s">
        <v>1</v>
      </c>
      <c r="F146" s="211" t="s">
        <v>147</v>
      </c>
      <c r="G146" s="209"/>
      <c r="H146" s="212">
        <v>2.16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135</v>
      </c>
      <c r="AU146" s="218" t="s">
        <v>133</v>
      </c>
      <c r="AV146" s="14" t="s">
        <v>133</v>
      </c>
      <c r="AW146" s="14" t="s">
        <v>31</v>
      </c>
      <c r="AX146" s="14" t="s">
        <v>73</v>
      </c>
      <c r="AY146" s="218" t="s">
        <v>125</v>
      </c>
    </row>
    <row r="147" spans="2:51" s="13" customFormat="1" ht="12">
      <c r="B147" s="197"/>
      <c r="C147" s="198"/>
      <c r="D147" s="199" t="s">
        <v>135</v>
      </c>
      <c r="E147" s="200" t="s">
        <v>1</v>
      </c>
      <c r="F147" s="201" t="s">
        <v>148</v>
      </c>
      <c r="G147" s="198"/>
      <c r="H147" s="200" t="s">
        <v>1</v>
      </c>
      <c r="I147" s="202"/>
      <c r="J147" s="198"/>
      <c r="K147" s="198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135</v>
      </c>
      <c r="AU147" s="207" t="s">
        <v>133</v>
      </c>
      <c r="AV147" s="13" t="s">
        <v>81</v>
      </c>
      <c r="AW147" s="13" t="s">
        <v>31</v>
      </c>
      <c r="AX147" s="13" t="s">
        <v>73</v>
      </c>
      <c r="AY147" s="207" t="s">
        <v>125</v>
      </c>
    </row>
    <row r="148" spans="2:51" s="14" customFormat="1" ht="12">
      <c r="B148" s="208"/>
      <c r="C148" s="209"/>
      <c r="D148" s="199" t="s">
        <v>135</v>
      </c>
      <c r="E148" s="210" t="s">
        <v>1</v>
      </c>
      <c r="F148" s="211" t="s">
        <v>149</v>
      </c>
      <c r="G148" s="209"/>
      <c r="H148" s="212">
        <v>3.96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135</v>
      </c>
      <c r="AU148" s="218" t="s">
        <v>133</v>
      </c>
      <c r="AV148" s="14" t="s">
        <v>133</v>
      </c>
      <c r="AW148" s="14" t="s">
        <v>31</v>
      </c>
      <c r="AX148" s="14" t="s">
        <v>73</v>
      </c>
      <c r="AY148" s="218" t="s">
        <v>125</v>
      </c>
    </row>
    <row r="149" spans="2:51" s="13" customFormat="1" ht="12">
      <c r="B149" s="197"/>
      <c r="C149" s="198"/>
      <c r="D149" s="199" t="s">
        <v>135</v>
      </c>
      <c r="E149" s="200" t="s">
        <v>1</v>
      </c>
      <c r="F149" s="201" t="s">
        <v>150</v>
      </c>
      <c r="G149" s="198"/>
      <c r="H149" s="200" t="s">
        <v>1</v>
      </c>
      <c r="I149" s="202"/>
      <c r="J149" s="198"/>
      <c r="K149" s="198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135</v>
      </c>
      <c r="AU149" s="207" t="s">
        <v>133</v>
      </c>
      <c r="AV149" s="13" t="s">
        <v>81</v>
      </c>
      <c r="AW149" s="13" t="s">
        <v>31</v>
      </c>
      <c r="AX149" s="13" t="s">
        <v>73</v>
      </c>
      <c r="AY149" s="207" t="s">
        <v>125</v>
      </c>
    </row>
    <row r="150" spans="2:51" s="14" customFormat="1" ht="12">
      <c r="B150" s="208"/>
      <c r="C150" s="209"/>
      <c r="D150" s="199" t="s">
        <v>135</v>
      </c>
      <c r="E150" s="210" t="s">
        <v>1</v>
      </c>
      <c r="F150" s="211" t="s">
        <v>151</v>
      </c>
      <c r="G150" s="209"/>
      <c r="H150" s="212">
        <v>21.725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135</v>
      </c>
      <c r="AU150" s="218" t="s">
        <v>133</v>
      </c>
      <c r="AV150" s="14" t="s">
        <v>133</v>
      </c>
      <c r="AW150" s="14" t="s">
        <v>31</v>
      </c>
      <c r="AX150" s="14" t="s">
        <v>73</v>
      </c>
      <c r="AY150" s="218" t="s">
        <v>125</v>
      </c>
    </row>
    <row r="151" spans="2:51" s="13" customFormat="1" ht="12">
      <c r="B151" s="197"/>
      <c r="C151" s="198"/>
      <c r="D151" s="199" t="s">
        <v>135</v>
      </c>
      <c r="E151" s="200" t="s">
        <v>1</v>
      </c>
      <c r="F151" s="201" t="s">
        <v>152</v>
      </c>
      <c r="G151" s="198"/>
      <c r="H151" s="200" t="s">
        <v>1</v>
      </c>
      <c r="I151" s="202"/>
      <c r="J151" s="198"/>
      <c r="K151" s="198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135</v>
      </c>
      <c r="AU151" s="207" t="s">
        <v>133</v>
      </c>
      <c r="AV151" s="13" t="s">
        <v>81</v>
      </c>
      <c r="AW151" s="13" t="s">
        <v>31</v>
      </c>
      <c r="AX151" s="13" t="s">
        <v>73</v>
      </c>
      <c r="AY151" s="207" t="s">
        <v>125</v>
      </c>
    </row>
    <row r="152" spans="2:51" s="14" customFormat="1" ht="12">
      <c r="B152" s="208"/>
      <c r="C152" s="209"/>
      <c r="D152" s="199" t="s">
        <v>135</v>
      </c>
      <c r="E152" s="210" t="s">
        <v>1</v>
      </c>
      <c r="F152" s="211" t="s">
        <v>153</v>
      </c>
      <c r="G152" s="209"/>
      <c r="H152" s="212">
        <v>11.825</v>
      </c>
      <c r="I152" s="213"/>
      <c r="J152" s="209"/>
      <c r="K152" s="209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135</v>
      </c>
      <c r="AU152" s="218" t="s">
        <v>133</v>
      </c>
      <c r="AV152" s="14" t="s">
        <v>133</v>
      </c>
      <c r="AW152" s="14" t="s">
        <v>31</v>
      </c>
      <c r="AX152" s="14" t="s">
        <v>73</v>
      </c>
      <c r="AY152" s="218" t="s">
        <v>125</v>
      </c>
    </row>
    <row r="153" spans="2:51" s="15" customFormat="1" ht="12">
      <c r="B153" s="219"/>
      <c r="C153" s="220"/>
      <c r="D153" s="199" t="s">
        <v>135</v>
      </c>
      <c r="E153" s="221" t="s">
        <v>1</v>
      </c>
      <c r="F153" s="222" t="s">
        <v>154</v>
      </c>
      <c r="G153" s="220"/>
      <c r="H153" s="223">
        <v>39.67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135</v>
      </c>
      <c r="AU153" s="229" t="s">
        <v>133</v>
      </c>
      <c r="AV153" s="15" t="s">
        <v>132</v>
      </c>
      <c r="AW153" s="15" t="s">
        <v>31</v>
      </c>
      <c r="AX153" s="15" t="s">
        <v>81</v>
      </c>
      <c r="AY153" s="229" t="s">
        <v>125</v>
      </c>
    </row>
    <row r="154" spans="1:65" s="2" customFormat="1" ht="16.5" customHeight="1">
      <c r="A154" s="34"/>
      <c r="B154" s="35"/>
      <c r="C154" s="183" t="s">
        <v>155</v>
      </c>
      <c r="D154" s="183" t="s">
        <v>128</v>
      </c>
      <c r="E154" s="184" t="s">
        <v>156</v>
      </c>
      <c r="F154" s="185" t="s">
        <v>157</v>
      </c>
      <c r="G154" s="186" t="s">
        <v>142</v>
      </c>
      <c r="H154" s="187">
        <v>750</v>
      </c>
      <c r="I154" s="188"/>
      <c r="J154" s="189">
        <f>ROUND(I154*H154,2)</f>
        <v>0</v>
      </c>
      <c r="K154" s="190"/>
      <c r="L154" s="39"/>
      <c r="M154" s="191" t="s">
        <v>1</v>
      </c>
      <c r="N154" s="192" t="s">
        <v>39</v>
      </c>
      <c r="O154" s="71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5" t="s">
        <v>132</v>
      </c>
      <c r="AT154" s="195" t="s">
        <v>128</v>
      </c>
      <c r="AU154" s="195" t="s">
        <v>133</v>
      </c>
      <c r="AY154" s="17" t="s">
        <v>125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7" t="s">
        <v>133</v>
      </c>
      <c r="BK154" s="196">
        <f>ROUND(I154*H154,2)</f>
        <v>0</v>
      </c>
      <c r="BL154" s="17" t="s">
        <v>132</v>
      </c>
      <c r="BM154" s="195" t="s">
        <v>158</v>
      </c>
    </row>
    <row r="155" spans="2:51" s="13" customFormat="1" ht="12">
      <c r="B155" s="197"/>
      <c r="C155" s="198"/>
      <c r="D155" s="199" t="s">
        <v>135</v>
      </c>
      <c r="E155" s="200" t="s">
        <v>1</v>
      </c>
      <c r="F155" s="201" t="s">
        <v>159</v>
      </c>
      <c r="G155" s="198"/>
      <c r="H155" s="200" t="s">
        <v>1</v>
      </c>
      <c r="I155" s="202"/>
      <c r="J155" s="198"/>
      <c r="K155" s="198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135</v>
      </c>
      <c r="AU155" s="207" t="s">
        <v>133</v>
      </c>
      <c r="AV155" s="13" t="s">
        <v>81</v>
      </c>
      <c r="AW155" s="13" t="s">
        <v>31</v>
      </c>
      <c r="AX155" s="13" t="s">
        <v>73</v>
      </c>
      <c r="AY155" s="207" t="s">
        <v>125</v>
      </c>
    </row>
    <row r="156" spans="2:51" s="14" customFormat="1" ht="12">
      <c r="B156" s="208"/>
      <c r="C156" s="209"/>
      <c r="D156" s="199" t="s">
        <v>135</v>
      </c>
      <c r="E156" s="210" t="s">
        <v>1</v>
      </c>
      <c r="F156" s="211" t="s">
        <v>160</v>
      </c>
      <c r="G156" s="209"/>
      <c r="H156" s="212">
        <v>750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135</v>
      </c>
      <c r="AU156" s="218" t="s">
        <v>133</v>
      </c>
      <c r="AV156" s="14" t="s">
        <v>133</v>
      </c>
      <c r="AW156" s="14" t="s">
        <v>31</v>
      </c>
      <c r="AX156" s="14" t="s">
        <v>81</v>
      </c>
      <c r="AY156" s="218" t="s">
        <v>125</v>
      </c>
    </row>
    <row r="157" spans="2:63" s="12" customFormat="1" ht="22.95" customHeight="1">
      <c r="B157" s="167"/>
      <c r="C157" s="168"/>
      <c r="D157" s="169" t="s">
        <v>72</v>
      </c>
      <c r="E157" s="181" t="s">
        <v>161</v>
      </c>
      <c r="F157" s="181" t="s">
        <v>162</v>
      </c>
      <c r="G157" s="168"/>
      <c r="H157" s="168"/>
      <c r="I157" s="171"/>
      <c r="J157" s="182">
        <f>BK157</f>
        <v>0</v>
      </c>
      <c r="K157" s="168"/>
      <c r="L157" s="173"/>
      <c r="M157" s="174"/>
      <c r="N157" s="175"/>
      <c r="O157" s="175"/>
      <c r="P157" s="176">
        <f>SUM(P158:P164)</f>
        <v>0</v>
      </c>
      <c r="Q157" s="175"/>
      <c r="R157" s="176">
        <f>SUM(R158:R164)</f>
        <v>0</v>
      </c>
      <c r="S157" s="175"/>
      <c r="T157" s="177">
        <f>SUM(T158:T164)</f>
        <v>0</v>
      </c>
      <c r="AR157" s="178" t="s">
        <v>81</v>
      </c>
      <c r="AT157" s="179" t="s">
        <v>72</v>
      </c>
      <c r="AU157" s="179" t="s">
        <v>81</v>
      </c>
      <c r="AY157" s="178" t="s">
        <v>125</v>
      </c>
      <c r="BK157" s="180">
        <f>SUM(BK158:BK164)</f>
        <v>0</v>
      </c>
    </row>
    <row r="158" spans="1:65" s="2" customFormat="1" ht="24.15" customHeight="1">
      <c r="A158" s="34"/>
      <c r="B158" s="35"/>
      <c r="C158" s="183" t="s">
        <v>132</v>
      </c>
      <c r="D158" s="183" t="s">
        <v>128</v>
      </c>
      <c r="E158" s="184" t="s">
        <v>163</v>
      </c>
      <c r="F158" s="185" t="s">
        <v>164</v>
      </c>
      <c r="G158" s="186" t="s">
        <v>165</v>
      </c>
      <c r="H158" s="187">
        <v>0.261</v>
      </c>
      <c r="I158" s="188"/>
      <c r="J158" s="189">
        <f>ROUND(I158*H158,2)</f>
        <v>0</v>
      </c>
      <c r="K158" s="190"/>
      <c r="L158" s="39"/>
      <c r="M158" s="191" t="s">
        <v>1</v>
      </c>
      <c r="N158" s="192" t="s">
        <v>39</v>
      </c>
      <c r="O158" s="71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5" t="s">
        <v>132</v>
      </c>
      <c r="AT158" s="195" t="s">
        <v>128</v>
      </c>
      <c r="AU158" s="195" t="s">
        <v>133</v>
      </c>
      <c r="AY158" s="17" t="s">
        <v>125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17" t="s">
        <v>133</v>
      </c>
      <c r="BK158" s="196">
        <f>ROUND(I158*H158,2)</f>
        <v>0</v>
      </c>
      <c r="BL158" s="17" t="s">
        <v>132</v>
      </c>
      <c r="BM158" s="195" t="s">
        <v>166</v>
      </c>
    </row>
    <row r="159" spans="1:65" s="2" customFormat="1" ht="33" customHeight="1">
      <c r="A159" s="34"/>
      <c r="B159" s="35"/>
      <c r="C159" s="183" t="s">
        <v>167</v>
      </c>
      <c r="D159" s="183" t="s">
        <v>128</v>
      </c>
      <c r="E159" s="184" t="s">
        <v>168</v>
      </c>
      <c r="F159" s="185" t="s">
        <v>169</v>
      </c>
      <c r="G159" s="186" t="s">
        <v>165</v>
      </c>
      <c r="H159" s="187">
        <v>0.522</v>
      </c>
      <c r="I159" s="188"/>
      <c r="J159" s="189">
        <f>ROUND(I159*H159,2)</f>
        <v>0</v>
      </c>
      <c r="K159" s="190"/>
      <c r="L159" s="39"/>
      <c r="M159" s="191" t="s">
        <v>1</v>
      </c>
      <c r="N159" s="192" t="s">
        <v>39</v>
      </c>
      <c r="O159" s="71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5" t="s">
        <v>132</v>
      </c>
      <c r="AT159" s="195" t="s">
        <v>128</v>
      </c>
      <c r="AU159" s="195" t="s">
        <v>133</v>
      </c>
      <c r="AY159" s="17" t="s">
        <v>125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7" t="s">
        <v>133</v>
      </c>
      <c r="BK159" s="196">
        <f>ROUND(I159*H159,2)</f>
        <v>0</v>
      </c>
      <c r="BL159" s="17" t="s">
        <v>132</v>
      </c>
      <c r="BM159" s="195" t="s">
        <v>170</v>
      </c>
    </row>
    <row r="160" spans="2:51" s="14" customFormat="1" ht="12">
      <c r="B160" s="208"/>
      <c r="C160" s="209"/>
      <c r="D160" s="199" t="s">
        <v>135</v>
      </c>
      <c r="E160" s="209"/>
      <c r="F160" s="211" t="s">
        <v>171</v>
      </c>
      <c r="G160" s="209"/>
      <c r="H160" s="212">
        <v>0.522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135</v>
      </c>
      <c r="AU160" s="218" t="s">
        <v>133</v>
      </c>
      <c r="AV160" s="14" t="s">
        <v>133</v>
      </c>
      <c r="AW160" s="14" t="s">
        <v>4</v>
      </c>
      <c r="AX160" s="14" t="s">
        <v>81</v>
      </c>
      <c r="AY160" s="218" t="s">
        <v>125</v>
      </c>
    </row>
    <row r="161" spans="1:65" s="2" customFormat="1" ht="24.15" customHeight="1">
      <c r="A161" s="34"/>
      <c r="B161" s="35"/>
      <c r="C161" s="183" t="s">
        <v>126</v>
      </c>
      <c r="D161" s="183" t="s">
        <v>128</v>
      </c>
      <c r="E161" s="184" t="s">
        <v>172</v>
      </c>
      <c r="F161" s="185" t="s">
        <v>173</v>
      </c>
      <c r="G161" s="186" t="s">
        <v>165</v>
      </c>
      <c r="H161" s="187">
        <v>0.261</v>
      </c>
      <c r="I161" s="188"/>
      <c r="J161" s="189">
        <f>ROUND(I161*H161,2)</f>
        <v>0</v>
      </c>
      <c r="K161" s="190"/>
      <c r="L161" s="39"/>
      <c r="M161" s="191" t="s">
        <v>1</v>
      </c>
      <c r="N161" s="192" t="s">
        <v>39</v>
      </c>
      <c r="O161" s="71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5" t="s">
        <v>132</v>
      </c>
      <c r="AT161" s="195" t="s">
        <v>128</v>
      </c>
      <c r="AU161" s="195" t="s">
        <v>133</v>
      </c>
      <c r="AY161" s="17" t="s">
        <v>125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17" t="s">
        <v>133</v>
      </c>
      <c r="BK161" s="196">
        <f>ROUND(I161*H161,2)</f>
        <v>0</v>
      </c>
      <c r="BL161" s="17" t="s">
        <v>132</v>
      </c>
      <c r="BM161" s="195" t="s">
        <v>174</v>
      </c>
    </row>
    <row r="162" spans="1:65" s="2" customFormat="1" ht="24.15" customHeight="1">
      <c r="A162" s="34"/>
      <c r="B162" s="35"/>
      <c r="C162" s="183" t="s">
        <v>175</v>
      </c>
      <c r="D162" s="183" t="s">
        <v>128</v>
      </c>
      <c r="E162" s="184" t="s">
        <v>176</v>
      </c>
      <c r="F162" s="185" t="s">
        <v>177</v>
      </c>
      <c r="G162" s="186" t="s">
        <v>165</v>
      </c>
      <c r="H162" s="187">
        <v>4.959</v>
      </c>
      <c r="I162" s="188"/>
      <c r="J162" s="189">
        <f>ROUND(I162*H162,2)</f>
        <v>0</v>
      </c>
      <c r="K162" s="190"/>
      <c r="L162" s="39"/>
      <c r="M162" s="191" t="s">
        <v>1</v>
      </c>
      <c r="N162" s="192" t="s">
        <v>39</v>
      </c>
      <c r="O162" s="71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5" t="s">
        <v>132</v>
      </c>
      <c r="AT162" s="195" t="s">
        <v>128</v>
      </c>
      <c r="AU162" s="195" t="s">
        <v>133</v>
      </c>
      <c r="AY162" s="17" t="s">
        <v>125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7" t="s">
        <v>133</v>
      </c>
      <c r="BK162" s="196">
        <f>ROUND(I162*H162,2)</f>
        <v>0</v>
      </c>
      <c r="BL162" s="17" t="s">
        <v>132</v>
      </c>
      <c r="BM162" s="195" t="s">
        <v>178</v>
      </c>
    </row>
    <row r="163" spans="2:51" s="14" customFormat="1" ht="12">
      <c r="B163" s="208"/>
      <c r="C163" s="209"/>
      <c r="D163" s="199" t="s">
        <v>135</v>
      </c>
      <c r="E163" s="209"/>
      <c r="F163" s="211" t="s">
        <v>179</v>
      </c>
      <c r="G163" s="209"/>
      <c r="H163" s="212">
        <v>4.959</v>
      </c>
      <c r="I163" s="213"/>
      <c r="J163" s="209"/>
      <c r="K163" s="2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135</v>
      </c>
      <c r="AU163" s="218" t="s">
        <v>133</v>
      </c>
      <c r="AV163" s="14" t="s">
        <v>133</v>
      </c>
      <c r="AW163" s="14" t="s">
        <v>4</v>
      </c>
      <c r="AX163" s="14" t="s">
        <v>81</v>
      </c>
      <c r="AY163" s="218" t="s">
        <v>125</v>
      </c>
    </row>
    <row r="164" spans="1:65" s="2" customFormat="1" ht="33" customHeight="1">
      <c r="A164" s="34"/>
      <c r="B164" s="35"/>
      <c r="C164" s="183" t="s">
        <v>180</v>
      </c>
      <c r="D164" s="183" t="s">
        <v>128</v>
      </c>
      <c r="E164" s="184" t="s">
        <v>181</v>
      </c>
      <c r="F164" s="185" t="s">
        <v>182</v>
      </c>
      <c r="G164" s="186" t="s">
        <v>165</v>
      </c>
      <c r="H164" s="187">
        <v>0.261</v>
      </c>
      <c r="I164" s="188"/>
      <c r="J164" s="189">
        <f>ROUND(I164*H164,2)</f>
        <v>0</v>
      </c>
      <c r="K164" s="190"/>
      <c r="L164" s="39"/>
      <c r="M164" s="191" t="s">
        <v>1</v>
      </c>
      <c r="N164" s="192" t="s">
        <v>39</v>
      </c>
      <c r="O164" s="71"/>
      <c r="P164" s="193">
        <f>O164*H164</f>
        <v>0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5" t="s">
        <v>132</v>
      </c>
      <c r="AT164" s="195" t="s">
        <v>128</v>
      </c>
      <c r="AU164" s="195" t="s">
        <v>133</v>
      </c>
      <c r="AY164" s="17" t="s">
        <v>125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17" t="s">
        <v>133</v>
      </c>
      <c r="BK164" s="196">
        <f>ROUND(I164*H164,2)</f>
        <v>0</v>
      </c>
      <c r="BL164" s="17" t="s">
        <v>132</v>
      </c>
      <c r="BM164" s="195" t="s">
        <v>183</v>
      </c>
    </row>
    <row r="165" spans="2:63" s="12" customFormat="1" ht="22.95" customHeight="1">
      <c r="B165" s="167"/>
      <c r="C165" s="168"/>
      <c r="D165" s="169" t="s">
        <v>72</v>
      </c>
      <c r="E165" s="181" t="s">
        <v>184</v>
      </c>
      <c r="F165" s="181" t="s">
        <v>185</v>
      </c>
      <c r="G165" s="168"/>
      <c r="H165" s="168"/>
      <c r="I165" s="171"/>
      <c r="J165" s="182">
        <f>BK165</f>
        <v>0</v>
      </c>
      <c r="K165" s="168"/>
      <c r="L165" s="173"/>
      <c r="M165" s="174"/>
      <c r="N165" s="175"/>
      <c r="O165" s="175"/>
      <c r="P165" s="176">
        <f>SUM(P166:P167)</f>
        <v>0</v>
      </c>
      <c r="Q165" s="175"/>
      <c r="R165" s="176">
        <f>SUM(R166:R167)</f>
        <v>0</v>
      </c>
      <c r="S165" s="175"/>
      <c r="T165" s="177">
        <f>SUM(T166:T167)</f>
        <v>0</v>
      </c>
      <c r="AR165" s="178" t="s">
        <v>81</v>
      </c>
      <c r="AT165" s="179" t="s">
        <v>72</v>
      </c>
      <c r="AU165" s="179" t="s">
        <v>81</v>
      </c>
      <c r="AY165" s="178" t="s">
        <v>125</v>
      </c>
      <c r="BK165" s="180">
        <f>SUM(BK166:BK167)</f>
        <v>0</v>
      </c>
    </row>
    <row r="166" spans="1:65" s="2" customFormat="1" ht="21.75" customHeight="1">
      <c r="A166" s="34"/>
      <c r="B166" s="35"/>
      <c r="C166" s="183" t="s">
        <v>138</v>
      </c>
      <c r="D166" s="183" t="s">
        <v>128</v>
      </c>
      <c r="E166" s="184" t="s">
        <v>186</v>
      </c>
      <c r="F166" s="185" t="s">
        <v>187</v>
      </c>
      <c r="G166" s="186" t="s">
        <v>165</v>
      </c>
      <c r="H166" s="187">
        <v>0.036</v>
      </c>
      <c r="I166" s="188"/>
      <c r="J166" s="189">
        <f>ROUND(I166*H166,2)</f>
        <v>0</v>
      </c>
      <c r="K166" s="190"/>
      <c r="L166" s="39"/>
      <c r="M166" s="191" t="s">
        <v>1</v>
      </c>
      <c r="N166" s="192" t="s">
        <v>39</v>
      </c>
      <c r="O166" s="71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5" t="s">
        <v>132</v>
      </c>
      <c r="AT166" s="195" t="s">
        <v>128</v>
      </c>
      <c r="AU166" s="195" t="s">
        <v>133</v>
      </c>
      <c r="AY166" s="17" t="s">
        <v>125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7" t="s">
        <v>133</v>
      </c>
      <c r="BK166" s="196">
        <f>ROUND(I166*H166,2)</f>
        <v>0</v>
      </c>
      <c r="BL166" s="17" t="s">
        <v>132</v>
      </c>
      <c r="BM166" s="195" t="s">
        <v>188</v>
      </c>
    </row>
    <row r="167" spans="1:65" s="2" customFormat="1" ht="24.15" customHeight="1">
      <c r="A167" s="34"/>
      <c r="B167" s="35"/>
      <c r="C167" s="183" t="s">
        <v>137</v>
      </c>
      <c r="D167" s="183" t="s">
        <v>128</v>
      </c>
      <c r="E167" s="184" t="s">
        <v>189</v>
      </c>
      <c r="F167" s="185" t="s">
        <v>190</v>
      </c>
      <c r="G167" s="186" t="s">
        <v>165</v>
      </c>
      <c r="H167" s="187">
        <v>0.036</v>
      </c>
      <c r="I167" s="188"/>
      <c r="J167" s="189">
        <f>ROUND(I167*H167,2)</f>
        <v>0</v>
      </c>
      <c r="K167" s="190"/>
      <c r="L167" s="39"/>
      <c r="M167" s="191" t="s">
        <v>1</v>
      </c>
      <c r="N167" s="192" t="s">
        <v>39</v>
      </c>
      <c r="O167" s="71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5" t="s">
        <v>132</v>
      </c>
      <c r="AT167" s="195" t="s">
        <v>128</v>
      </c>
      <c r="AU167" s="195" t="s">
        <v>133</v>
      </c>
      <c r="AY167" s="17" t="s">
        <v>125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17" t="s">
        <v>133</v>
      </c>
      <c r="BK167" s="196">
        <f>ROUND(I167*H167,2)</f>
        <v>0</v>
      </c>
      <c r="BL167" s="17" t="s">
        <v>132</v>
      </c>
      <c r="BM167" s="195" t="s">
        <v>191</v>
      </c>
    </row>
    <row r="168" spans="2:63" s="12" customFormat="1" ht="25.95" customHeight="1">
      <c r="B168" s="167"/>
      <c r="C168" s="168"/>
      <c r="D168" s="169" t="s">
        <v>72</v>
      </c>
      <c r="E168" s="170" t="s">
        <v>192</v>
      </c>
      <c r="F168" s="170" t="s">
        <v>193</v>
      </c>
      <c r="G168" s="168"/>
      <c r="H168" s="168"/>
      <c r="I168" s="171"/>
      <c r="J168" s="172">
        <f>BK168</f>
        <v>0</v>
      </c>
      <c r="K168" s="168"/>
      <c r="L168" s="173"/>
      <c r="M168" s="174"/>
      <c r="N168" s="175"/>
      <c r="O168" s="175"/>
      <c r="P168" s="176">
        <f>P169+P171+P173+P206+P211+P216+P232+P239+P249+P276</f>
        <v>0</v>
      </c>
      <c r="Q168" s="175"/>
      <c r="R168" s="176">
        <f>R169+R171+R173+R206+R211+R216+R232+R239+R249+R276</f>
        <v>0.11533371</v>
      </c>
      <c r="S168" s="175"/>
      <c r="T168" s="177">
        <f>T169+T171+T173+T206+T211+T216+T232+T239+T249+T276</f>
        <v>0.26122</v>
      </c>
      <c r="AR168" s="178" t="s">
        <v>133</v>
      </c>
      <c r="AT168" s="179" t="s">
        <v>72</v>
      </c>
      <c r="AU168" s="179" t="s">
        <v>73</v>
      </c>
      <c r="AY168" s="178" t="s">
        <v>125</v>
      </c>
      <c r="BK168" s="180">
        <f>BK169+BK171+BK173+BK206+BK211+BK216+BK232+BK239+BK249+BK276</f>
        <v>0</v>
      </c>
    </row>
    <row r="169" spans="2:63" s="12" customFormat="1" ht="22.95" customHeight="1">
      <c r="B169" s="167"/>
      <c r="C169" s="168"/>
      <c r="D169" s="169" t="s">
        <v>72</v>
      </c>
      <c r="E169" s="181" t="s">
        <v>194</v>
      </c>
      <c r="F169" s="181" t="s">
        <v>195</v>
      </c>
      <c r="G169" s="168"/>
      <c r="H169" s="168"/>
      <c r="I169" s="171"/>
      <c r="J169" s="182">
        <f>BK169</f>
        <v>0</v>
      </c>
      <c r="K169" s="168"/>
      <c r="L169" s="173"/>
      <c r="M169" s="174"/>
      <c r="N169" s="175"/>
      <c r="O169" s="175"/>
      <c r="P169" s="176">
        <f>P170</f>
        <v>0</v>
      </c>
      <c r="Q169" s="175"/>
      <c r="R169" s="176">
        <f>R170</f>
        <v>0</v>
      </c>
      <c r="S169" s="175"/>
      <c r="T169" s="177">
        <f>T170</f>
        <v>0</v>
      </c>
      <c r="AR169" s="178" t="s">
        <v>133</v>
      </c>
      <c r="AT169" s="179" t="s">
        <v>72</v>
      </c>
      <c r="AU169" s="179" t="s">
        <v>81</v>
      </c>
      <c r="AY169" s="178" t="s">
        <v>125</v>
      </c>
      <c r="BK169" s="180">
        <f>BK170</f>
        <v>0</v>
      </c>
    </row>
    <row r="170" spans="1:65" s="2" customFormat="1" ht="16.5" customHeight="1">
      <c r="A170" s="34"/>
      <c r="B170" s="35"/>
      <c r="C170" s="183" t="s">
        <v>196</v>
      </c>
      <c r="D170" s="183" t="s">
        <v>128</v>
      </c>
      <c r="E170" s="184" t="s">
        <v>197</v>
      </c>
      <c r="F170" s="185" t="s">
        <v>198</v>
      </c>
      <c r="G170" s="186" t="s">
        <v>131</v>
      </c>
      <c r="H170" s="187">
        <v>1</v>
      </c>
      <c r="I170" s="188"/>
      <c r="J170" s="189">
        <f>ROUND(I170*H170,2)</f>
        <v>0</v>
      </c>
      <c r="K170" s="190"/>
      <c r="L170" s="39"/>
      <c r="M170" s="191" t="s">
        <v>1</v>
      </c>
      <c r="N170" s="192" t="s">
        <v>39</v>
      </c>
      <c r="O170" s="71"/>
      <c r="P170" s="193">
        <f>O170*H170</f>
        <v>0</v>
      </c>
      <c r="Q170" s="193">
        <v>0</v>
      </c>
      <c r="R170" s="193">
        <f>Q170*H170</f>
        <v>0</v>
      </c>
      <c r="S170" s="193">
        <v>0</v>
      </c>
      <c r="T170" s="19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5" t="s">
        <v>199</v>
      </c>
      <c r="AT170" s="195" t="s">
        <v>128</v>
      </c>
      <c r="AU170" s="195" t="s">
        <v>133</v>
      </c>
      <c r="AY170" s="17" t="s">
        <v>125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17" t="s">
        <v>133</v>
      </c>
      <c r="BK170" s="196">
        <f>ROUND(I170*H170,2)</f>
        <v>0</v>
      </c>
      <c r="BL170" s="17" t="s">
        <v>199</v>
      </c>
      <c r="BM170" s="195" t="s">
        <v>200</v>
      </c>
    </row>
    <row r="171" spans="2:63" s="12" customFormat="1" ht="22.95" customHeight="1">
      <c r="B171" s="167"/>
      <c r="C171" s="168"/>
      <c r="D171" s="169" t="s">
        <v>72</v>
      </c>
      <c r="E171" s="181" t="s">
        <v>201</v>
      </c>
      <c r="F171" s="181" t="s">
        <v>202</v>
      </c>
      <c r="G171" s="168"/>
      <c r="H171" s="168"/>
      <c r="I171" s="171"/>
      <c r="J171" s="182">
        <f>BK171</f>
        <v>0</v>
      </c>
      <c r="K171" s="168"/>
      <c r="L171" s="173"/>
      <c r="M171" s="174"/>
      <c r="N171" s="175"/>
      <c r="O171" s="175"/>
      <c r="P171" s="176">
        <f>P172</f>
        <v>0</v>
      </c>
      <c r="Q171" s="175"/>
      <c r="R171" s="176">
        <f>R172</f>
        <v>0</v>
      </c>
      <c r="S171" s="175"/>
      <c r="T171" s="177">
        <f>T172</f>
        <v>0</v>
      </c>
      <c r="AR171" s="178" t="s">
        <v>133</v>
      </c>
      <c r="AT171" s="179" t="s">
        <v>72</v>
      </c>
      <c r="AU171" s="179" t="s">
        <v>81</v>
      </c>
      <c r="AY171" s="178" t="s">
        <v>125</v>
      </c>
      <c r="BK171" s="180">
        <f>BK172</f>
        <v>0</v>
      </c>
    </row>
    <row r="172" spans="1:65" s="2" customFormat="1" ht="24.15" customHeight="1">
      <c r="A172" s="34"/>
      <c r="B172" s="35"/>
      <c r="C172" s="183" t="s">
        <v>8</v>
      </c>
      <c r="D172" s="183" t="s">
        <v>128</v>
      </c>
      <c r="E172" s="184" t="s">
        <v>203</v>
      </c>
      <c r="F172" s="185" t="s">
        <v>204</v>
      </c>
      <c r="G172" s="186" t="s">
        <v>131</v>
      </c>
      <c r="H172" s="187">
        <v>2</v>
      </c>
      <c r="I172" s="188"/>
      <c r="J172" s="189">
        <f>ROUND(I172*H172,2)</f>
        <v>0</v>
      </c>
      <c r="K172" s="190"/>
      <c r="L172" s="39"/>
      <c r="M172" s="191" t="s">
        <v>1</v>
      </c>
      <c r="N172" s="192" t="s">
        <v>39</v>
      </c>
      <c r="O172" s="71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5" t="s">
        <v>199</v>
      </c>
      <c r="AT172" s="195" t="s">
        <v>128</v>
      </c>
      <c r="AU172" s="195" t="s">
        <v>133</v>
      </c>
      <c r="AY172" s="17" t="s">
        <v>125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7" t="s">
        <v>133</v>
      </c>
      <c r="BK172" s="196">
        <f>ROUND(I172*H172,2)</f>
        <v>0</v>
      </c>
      <c r="BL172" s="17" t="s">
        <v>199</v>
      </c>
      <c r="BM172" s="195" t="s">
        <v>205</v>
      </c>
    </row>
    <row r="173" spans="2:63" s="12" customFormat="1" ht="22.95" customHeight="1">
      <c r="B173" s="167"/>
      <c r="C173" s="168"/>
      <c r="D173" s="169" t="s">
        <v>72</v>
      </c>
      <c r="E173" s="181" t="s">
        <v>206</v>
      </c>
      <c r="F173" s="181" t="s">
        <v>207</v>
      </c>
      <c r="G173" s="168"/>
      <c r="H173" s="168"/>
      <c r="I173" s="171"/>
      <c r="J173" s="182">
        <f>BK173</f>
        <v>0</v>
      </c>
      <c r="K173" s="168"/>
      <c r="L173" s="173"/>
      <c r="M173" s="174"/>
      <c r="N173" s="175"/>
      <c r="O173" s="175"/>
      <c r="P173" s="176">
        <f>SUM(P174:P205)</f>
        <v>0</v>
      </c>
      <c r="Q173" s="175"/>
      <c r="R173" s="176">
        <f>SUM(R174:R205)</f>
        <v>0.01169</v>
      </c>
      <c r="S173" s="175"/>
      <c r="T173" s="177">
        <f>SUM(T174:T205)</f>
        <v>0.01492</v>
      </c>
      <c r="AR173" s="178" t="s">
        <v>133</v>
      </c>
      <c r="AT173" s="179" t="s">
        <v>72</v>
      </c>
      <c r="AU173" s="179" t="s">
        <v>81</v>
      </c>
      <c r="AY173" s="178" t="s">
        <v>125</v>
      </c>
      <c r="BK173" s="180">
        <f>SUM(BK174:BK205)</f>
        <v>0</v>
      </c>
    </row>
    <row r="174" spans="1:65" s="2" customFormat="1" ht="24.15" customHeight="1">
      <c r="A174" s="34"/>
      <c r="B174" s="35"/>
      <c r="C174" s="183" t="s">
        <v>208</v>
      </c>
      <c r="D174" s="183" t="s">
        <v>128</v>
      </c>
      <c r="E174" s="184" t="s">
        <v>209</v>
      </c>
      <c r="F174" s="185" t="s">
        <v>210</v>
      </c>
      <c r="G174" s="186" t="s">
        <v>211</v>
      </c>
      <c r="H174" s="187">
        <v>1</v>
      </c>
      <c r="I174" s="188"/>
      <c r="J174" s="189">
        <f>ROUND(I174*H174,2)</f>
        <v>0</v>
      </c>
      <c r="K174" s="190"/>
      <c r="L174" s="39"/>
      <c r="M174" s="191" t="s">
        <v>1</v>
      </c>
      <c r="N174" s="192" t="s">
        <v>39</v>
      </c>
      <c r="O174" s="71"/>
      <c r="P174" s="193">
        <f>O174*H174</f>
        <v>0</v>
      </c>
      <c r="Q174" s="193">
        <v>0</v>
      </c>
      <c r="R174" s="193">
        <f>Q174*H174</f>
        <v>0</v>
      </c>
      <c r="S174" s="193">
        <v>0.0092</v>
      </c>
      <c r="T174" s="194">
        <f>S174*H174</f>
        <v>0.0092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5" t="s">
        <v>199</v>
      </c>
      <c r="AT174" s="195" t="s">
        <v>128</v>
      </c>
      <c r="AU174" s="195" t="s">
        <v>133</v>
      </c>
      <c r="AY174" s="17" t="s">
        <v>125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17" t="s">
        <v>133</v>
      </c>
      <c r="BK174" s="196">
        <f>ROUND(I174*H174,2)</f>
        <v>0</v>
      </c>
      <c r="BL174" s="17" t="s">
        <v>199</v>
      </c>
      <c r="BM174" s="195" t="s">
        <v>212</v>
      </c>
    </row>
    <row r="175" spans="1:65" s="2" customFormat="1" ht="33" customHeight="1">
      <c r="A175" s="34"/>
      <c r="B175" s="35"/>
      <c r="C175" s="183" t="s">
        <v>213</v>
      </c>
      <c r="D175" s="183" t="s">
        <v>128</v>
      </c>
      <c r="E175" s="184" t="s">
        <v>214</v>
      </c>
      <c r="F175" s="185" t="s">
        <v>215</v>
      </c>
      <c r="G175" s="186" t="s">
        <v>211</v>
      </c>
      <c r="H175" s="187">
        <v>1</v>
      </c>
      <c r="I175" s="188"/>
      <c r="J175" s="189">
        <f>ROUND(I175*H175,2)</f>
        <v>0</v>
      </c>
      <c r="K175" s="190"/>
      <c r="L175" s="39"/>
      <c r="M175" s="191" t="s">
        <v>1</v>
      </c>
      <c r="N175" s="192" t="s">
        <v>39</v>
      </c>
      <c r="O175" s="71"/>
      <c r="P175" s="193">
        <f>O175*H175</f>
        <v>0</v>
      </c>
      <c r="Q175" s="193">
        <v>0.00493</v>
      </c>
      <c r="R175" s="193">
        <f>Q175*H175</f>
        <v>0.00493</v>
      </c>
      <c r="S175" s="193">
        <v>0</v>
      </c>
      <c r="T175" s="19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5" t="s">
        <v>199</v>
      </c>
      <c r="AT175" s="195" t="s">
        <v>128</v>
      </c>
      <c r="AU175" s="195" t="s">
        <v>133</v>
      </c>
      <c r="AY175" s="17" t="s">
        <v>125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7" t="s">
        <v>133</v>
      </c>
      <c r="BK175" s="196">
        <f>ROUND(I175*H175,2)</f>
        <v>0</v>
      </c>
      <c r="BL175" s="17" t="s">
        <v>199</v>
      </c>
      <c r="BM175" s="195" t="s">
        <v>216</v>
      </c>
    </row>
    <row r="176" spans="1:65" s="2" customFormat="1" ht="16.5" customHeight="1">
      <c r="A176" s="34"/>
      <c r="B176" s="35"/>
      <c r="C176" s="183" t="s">
        <v>217</v>
      </c>
      <c r="D176" s="183" t="s">
        <v>128</v>
      </c>
      <c r="E176" s="184" t="s">
        <v>218</v>
      </c>
      <c r="F176" s="185" t="s">
        <v>219</v>
      </c>
      <c r="G176" s="186" t="s">
        <v>211</v>
      </c>
      <c r="H176" s="187">
        <v>1</v>
      </c>
      <c r="I176" s="188"/>
      <c r="J176" s="189">
        <f>ROUND(I176*H176,2)</f>
        <v>0</v>
      </c>
      <c r="K176" s="190"/>
      <c r="L176" s="39"/>
      <c r="M176" s="191" t="s">
        <v>1</v>
      </c>
      <c r="N176" s="192" t="s">
        <v>39</v>
      </c>
      <c r="O176" s="71"/>
      <c r="P176" s="193">
        <f>O176*H176</f>
        <v>0</v>
      </c>
      <c r="Q176" s="193">
        <v>0</v>
      </c>
      <c r="R176" s="193">
        <f>Q176*H176</f>
        <v>0</v>
      </c>
      <c r="S176" s="193">
        <v>0.00156</v>
      </c>
      <c r="T176" s="194">
        <f>S176*H176</f>
        <v>0.00156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5" t="s">
        <v>199</v>
      </c>
      <c r="AT176" s="195" t="s">
        <v>128</v>
      </c>
      <c r="AU176" s="195" t="s">
        <v>133</v>
      </c>
      <c r="AY176" s="17" t="s">
        <v>125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7" t="s">
        <v>133</v>
      </c>
      <c r="BK176" s="196">
        <f>ROUND(I176*H176,2)</f>
        <v>0</v>
      </c>
      <c r="BL176" s="17" t="s">
        <v>199</v>
      </c>
      <c r="BM176" s="195" t="s">
        <v>220</v>
      </c>
    </row>
    <row r="177" spans="2:51" s="13" customFormat="1" ht="12">
      <c r="B177" s="197"/>
      <c r="C177" s="198"/>
      <c r="D177" s="199" t="s">
        <v>135</v>
      </c>
      <c r="E177" s="200" t="s">
        <v>1</v>
      </c>
      <c r="F177" s="201" t="s">
        <v>221</v>
      </c>
      <c r="G177" s="198"/>
      <c r="H177" s="200" t="s">
        <v>1</v>
      </c>
      <c r="I177" s="202"/>
      <c r="J177" s="198"/>
      <c r="K177" s="198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135</v>
      </c>
      <c r="AU177" s="207" t="s">
        <v>133</v>
      </c>
      <c r="AV177" s="13" t="s">
        <v>81</v>
      </c>
      <c r="AW177" s="13" t="s">
        <v>31</v>
      </c>
      <c r="AX177" s="13" t="s">
        <v>73</v>
      </c>
      <c r="AY177" s="207" t="s">
        <v>125</v>
      </c>
    </row>
    <row r="178" spans="2:51" s="14" customFormat="1" ht="12">
      <c r="B178" s="208"/>
      <c r="C178" s="209"/>
      <c r="D178" s="199" t="s">
        <v>135</v>
      </c>
      <c r="E178" s="210" t="s">
        <v>1</v>
      </c>
      <c r="F178" s="211" t="s">
        <v>81</v>
      </c>
      <c r="G178" s="209"/>
      <c r="H178" s="212">
        <v>1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135</v>
      </c>
      <c r="AU178" s="218" t="s">
        <v>133</v>
      </c>
      <c r="AV178" s="14" t="s">
        <v>133</v>
      </c>
      <c r="AW178" s="14" t="s">
        <v>31</v>
      </c>
      <c r="AX178" s="14" t="s">
        <v>81</v>
      </c>
      <c r="AY178" s="218" t="s">
        <v>125</v>
      </c>
    </row>
    <row r="179" spans="1:65" s="2" customFormat="1" ht="16.5" customHeight="1">
      <c r="A179" s="34"/>
      <c r="B179" s="35"/>
      <c r="C179" s="183" t="s">
        <v>199</v>
      </c>
      <c r="D179" s="183" t="s">
        <v>128</v>
      </c>
      <c r="E179" s="184" t="s">
        <v>222</v>
      </c>
      <c r="F179" s="185" t="s">
        <v>223</v>
      </c>
      <c r="G179" s="186" t="s">
        <v>211</v>
      </c>
      <c r="H179" s="187">
        <v>2</v>
      </c>
      <c r="I179" s="188"/>
      <c r="J179" s="189">
        <f>ROUND(I179*H179,2)</f>
        <v>0</v>
      </c>
      <c r="K179" s="190"/>
      <c r="L179" s="39"/>
      <c r="M179" s="191" t="s">
        <v>1</v>
      </c>
      <c r="N179" s="192" t="s">
        <v>39</v>
      </c>
      <c r="O179" s="71"/>
      <c r="P179" s="193">
        <f>O179*H179</f>
        <v>0</v>
      </c>
      <c r="Q179" s="193">
        <v>0</v>
      </c>
      <c r="R179" s="193">
        <f>Q179*H179</f>
        <v>0</v>
      </c>
      <c r="S179" s="193">
        <v>0.00086</v>
      </c>
      <c r="T179" s="194">
        <f>S179*H179</f>
        <v>0.00172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5" t="s">
        <v>199</v>
      </c>
      <c r="AT179" s="195" t="s">
        <v>128</v>
      </c>
      <c r="AU179" s="195" t="s">
        <v>133</v>
      </c>
      <c r="AY179" s="17" t="s">
        <v>125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17" t="s">
        <v>133</v>
      </c>
      <c r="BK179" s="196">
        <f>ROUND(I179*H179,2)</f>
        <v>0</v>
      </c>
      <c r="BL179" s="17" t="s">
        <v>199</v>
      </c>
      <c r="BM179" s="195" t="s">
        <v>224</v>
      </c>
    </row>
    <row r="180" spans="2:51" s="13" customFormat="1" ht="12">
      <c r="B180" s="197"/>
      <c r="C180" s="198"/>
      <c r="D180" s="199" t="s">
        <v>135</v>
      </c>
      <c r="E180" s="200" t="s">
        <v>1</v>
      </c>
      <c r="F180" s="201" t="s">
        <v>150</v>
      </c>
      <c r="G180" s="198"/>
      <c r="H180" s="200" t="s">
        <v>1</v>
      </c>
      <c r="I180" s="202"/>
      <c r="J180" s="198"/>
      <c r="K180" s="198"/>
      <c r="L180" s="203"/>
      <c r="M180" s="204"/>
      <c r="N180" s="205"/>
      <c r="O180" s="205"/>
      <c r="P180" s="205"/>
      <c r="Q180" s="205"/>
      <c r="R180" s="205"/>
      <c r="S180" s="205"/>
      <c r="T180" s="206"/>
      <c r="AT180" s="207" t="s">
        <v>135</v>
      </c>
      <c r="AU180" s="207" t="s">
        <v>133</v>
      </c>
      <c r="AV180" s="13" t="s">
        <v>81</v>
      </c>
      <c r="AW180" s="13" t="s">
        <v>31</v>
      </c>
      <c r="AX180" s="13" t="s">
        <v>73</v>
      </c>
      <c r="AY180" s="207" t="s">
        <v>125</v>
      </c>
    </row>
    <row r="181" spans="2:51" s="14" customFormat="1" ht="12">
      <c r="B181" s="208"/>
      <c r="C181" s="209"/>
      <c r="D181" s="199" t="s">
        <v>135</v>
      </c>
      <c r="E181" s="210" t="s">
        <v>1</v>
      </c>
      <c r="F181" s="211" t="s">
        <v>81</v>
      </c>
      <c r="G181" s="209"/>
      <c r="H181" s="212">
        <v>1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135</v>
      </c>
      <c r="AU181" s="218" t="s">
        <v>133</v>
      </c>
      <c r="AV181" s="14" t="s">
        <v>133</v>
      </c>
      <c r="AW181" s="14" t="s">
        <v>31</v>
      </c>
      <c r="AX181" s="14" t="s">
        <v>73</v>
      </c>
      <c r="AY181" s="218" t="s">
        <v>125</v>
      </c>
    </row>
    <row r="182" spans="2:51" s="13" customFormat="1" ht="12">
      <c r="B182" s="197"/>
      <c r="C182" s="198"/>
      <c r="D182" s="199" t="s">
        <v>135</v>
      </c>
      <c r="E182" s="200" t="s">
        <v>1</v>
      </c>
      <c r="F182" s="201" t="s">
        <v>148</v>
      </c>
      <c r="G182" s="198"/>
      <c r="H182" s="200" t="s">
        <v>1</v>
      </c>
      <c r="I182" s="202"/>
      <c r="J182" s="198"/>
      <c r="K182" s="198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135</v>
      </c>
      <c r="AU182" s="207" t="s">
        <v>133</v>
      </c>
      <c r="AV182" s="13" t="s">
        <v>81</v>
      </c>
      <c r="AW182" s="13" t="s">
        <v>31</v>
      </c>
      <c r="AX182" s="13" t="s">
        <v>73</v>
      </c>
      <c r="AY182" s="207" t="s">
        <v>125</v>
      </c>
    </row>
    <row r="183" spans="2:51" s="14" customFormat="1" ht="12">
      <c r="B183" s="208"/>
      <c r="C183" s="209"/>
      <c r="D183" s="199" t="s">
        <v>135</v>
      </c>
      <c r="E183" s="210" t="s">
        <v>1</v>
      </c>
      <c r="F183" s="211" t="s">
        <v>81</v>
      </c>
      <c r="G183" s="209"/>
      <c r="H183" s="212">
        <v>1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135</v>
      </c>
      <c r="AU183" s="218" t="s">
        <v>133</v>
      </c>
      <c r="AV183" s="14" t="s">
        <v>133</v>
      </c>
      <c r="AW183" s="14" t="s">
        <v>31</v>
      </c>
      <c r="AX183" s="14" t="s">
        <v>73</v>
      </c>
      <c r="AY183" s="218" t="s">
        <v>125</v>
      </c>
    </row>
    <row r="184" spans="2:51" s="15" customFormat="1" ht="12">
      <c r="B184" s="219"/>
      <c r="C184" s="220"/>
      <c r="D184" s="199" t="s">
        <v>135</v>
      </c>
      <c r="E184" s="221" t="s">
        <v>1</v>
      </c>
      <c r="F184" s="222" t="s">
        <v>154</v>
      </c>
      <c r="G184" s="220"/>
      <c r="H184" s="223">
        <v>2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135</v>
      </c>
      <c r="AU184" s="229" t="s">
        <v>133</v>
      </c>
      <c r="AV184" s="15" t="s">
        <v>132</v>
      </c>
      <c r="AW184" s="15" t="s">
        <v>31</v>
      </c>
      <c r="AX184" s="15" t="s">
        <v>81</v>
      </c>
      <c r="AY184" s="229" t="s">
        <v>125</v>
      </c>
    </row>
    <row r="185" spans="1:65" s="2" customFormat="1" ht="24.15" customHeight="1">
      <c r="A185" s="34"/>
      <c r="B185" s="35"/>
      <c r="C185" s="183" t="s">
        <v>225</v>
      </c>
      <c r="D185" s="183" t="s">
        <v>128</v>
      </c>
      <c r="E185" s="184" t="s">
        <v>226</v>
      </c>
      <c r="F185" s="185" t="s">
        <v>227</v>
      </c>
      <c r="G185" s="186" t="s">
        <v>131</v>
      </c>
      <c r="H185" s="187">
        <v>2</v>
      </c>
      <c r="I185" s="188"/>
      <c r="J185" s="189">
        <f>ROUND(I185*H185,2)</f>
        <v>0</v>
      </c>
      <c r="K185" s="190"/>
      <c r="L185" s="39"/>
      <c r="M185" s="191" t="s">
        <v>1</v>
      </c>
      <c r="N185" s="192" t="s">
        <v>39</v>
      </c>
      <c r="O185" s="71"/>
      <c r="P185" s="193">
        <f>O185*H185</f>
        <v>0</v>
      </c>
      <c r="Q185" s="193">
        <v>4E-05</v>
      </c>
      <c r="R185" s="193">
        <f>Q185*H185</f>
        <v>8E-05</v>
      </c>
      <c r="S185" s="193">
        <v>0</v>
      </c>
      <c r="T185" s="19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5" t="s">
        <v>199</v>
      </c>
      <c r="AT185" s="195" t="s">
        <v>128</v>
      </c>
      <c r="AU185" s="195" t="s">
        <v>133</v>
      </c>
      <c r="AY185" s="17" t="s">
        <v>125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7" t="s">
        <v>133</v>
      </c>
      <c r="BK185" s="196">
        <f>ROUND(I185*H185,2)</f>
        <v>0</v>
      </c>
      <c r="BL185" s="17" t="s">
        <v>199</v>
      </c>
      <c r="BM185" s="195" t="s">
        <v>228</v>
      </c>
    </row>
    <row r="186" spans="2:51" s="13" customFormat="1" ht="12">
      <c r="B186" s="197"/>
      <c r="C186" s="198"/>
      <c r="D186" s="199" t="s">
        <v>135</v>
      </c>
      <c r="E186" s="200" t="s">
        <v>1</v>
      </c>
      <c r="F186" s="201" t="s">
        <v>229</v>
      </c>
      <c r="G186" s="198"/>
      <c r="H186" s="200" t="s">
        <v>1</v>
      </c>
      <c r="I186" s="202"/>
      <c r="J186" s="198"/>
      <c r="K186" s="198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135</v>
      </c>
      <c r="AU186" s="207" t="s">
        <v>133</v>
      </c>
      <c r="AV186" s="13" t="s">
        <v>81</v>
      </c>
      <c r="AW186" s="13" t="s">
        <v>31</v>
      </c>
      <c r="AX186" s="13" t="s">
        <v>73</v>
      </c>
      <c r="AY186" s="207" t="s">
        <v>125</v>
      </c>
    </row>
    <row r="187" spans="2:51" s="14" customFormat="1" ht="12">
      <c r="B187" s="208"/>
      <c r="C187" s="209"/>
      <c r="D187" s="199" t="s">
        <v>135</v>
      </c>
      <c r="E187" s="210" t="s">
        <v>1</v>
      </c>
      <c r="F187" s="211" t="s">
        <v>230</v>
      </c>
      <c r="G187" s="209"/>
      <c r="H187" s="212">
        <v>2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135</v>
      </c>
      <c r="AU187" s="218" t="s">
        <v>133</v>
      </c>
      <c r="AV187" s="14" t="s">
        <v>133</v>
      </c>
      <c r="AW187" s="14" t="s">
        <v>31</v>
      </c>
      <c r="AX187" s="14" t="s">
        <v>81</v>
      </c>
      <c r="AY187" s="218" t="s">
        <v>125</v>
      </c>
    </row>
    <row r="188" spans="1:65" s="2" customFormat="1" ht="16.5" customHeight="1">
      <c r="A188" s="34"/>
      <c r="B188" s="35"/>
      <c r="C188" s="230" t="s">
        <v>231</v>
      </c>
      <c r="D188" s="230" t="s">
        <v>232</v>
      </c>
      <c r="E188" s="231" t="s">
        <v>233</v>
      </c>
      <c r="F188" s="232" t="s">
        <v>234</v>
      </c>
      <c r="G188" s="233" t="s">
        <v>131</v>
      </c>
      <c r="H188" s="234">
        <v>2</v>
      </c>
      <c r="I188" s="235"/>
      <c r="J188" s="236">
        <f>ROUND(I188*H188,2)</f>
        <v>0</v>
      </c>
      <c r="K188" s="237"/>
      <c r="L188" s="238"/>
      <c r="M188" s="239" t="s">
        <v>1</v>
      </c>
      <c r="N188" s="240" t="s">
        <v>39</v>
      </c>
      <c r="O188" s="71"/>
      <c r="P188" s="193">
        <f>O188*H188</f>
        <v>0</v>
      </c>
      <c r="Q188" s="193">
        <v>0.00147</v>
      </c>
      <c r="R188" s="193">
        <f>Q188*H188</f>
        <v>0.00294</v>
      </c>
      <c r="S188" s="193">
        <v>0</v>
      </c>
      <c r="T188" s="19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5" t="s">
        <v>235</v>
      </c>
      <c r="AT188" s="195" t="s">
        <v>232</v>
      </c>
      <c r="AU188" s="195" t="s">
        <v>133</v>
      </c>
      <c r="AY188" s="17" t="s">
        <v>125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7" t="s">
        <v>133</v>
      </c>
      <c r="BK188" s="196">
        <f>ROUND(I188*H188,2)</f>
        <v>0</v>
      </c>
      <c r="BL188" s="17" t="s">
        <v>199</v>
      </c>
      <c r="BM188" s="195" t="s">
        <v>236</v>
      </c>
    </row>
    <row r="189" spans="1:65" s="2" customFormat="1" ht="24.15" customHeight="1">
      <c r="A189" s="34"/>
      <c r="B189" s="35"/>
      <c r="C189" s="183" t="s">
        <v>237</v>
      </c>
      <c r="D189" s="183" t="s">
        <v>128</v>
      </c>
      <c r="E189" s="184" t="s">
        <v>238</v>
      </c>
      <c r="F189" s="185" t="s">
        <v>239</v>
      </c>
      <c r="G189" s="186" t="s">
        <v>131</v>
      </c>
      <c r="H189" s="187">
        <v>1</v>
      </c>
      <c r="I189" s="188"/>
      <c r="J189" s="189">
        <f>ROUND(I189*H189,2)</f>
        <v>0</v>
      </c>
      <c r="K189" s="190"/>
      <c r="L189" s="39"/>
      <c r="M189" s="191" t="s">
        <v>1</v>
      </c>
      <c r="N189" s="192" t="s">
        <v>39</v>
      </c>
      <c r="O189" s="71"/>
      <c r="P189" s="193">
        <f>O189*H189</f>
        <v>0</v>
      </c>
      <c r="Q189" s="193">
        <v>0.00012</v>
      </c>
      <c r="R189" s="193">
        <f>Q189*H189</f>
        <v>0.00012</v>
      </c>
      <c r="S189" s="193">
        <v>0</v>
      </c>
      <c r="T189" s="194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5" t="s">
        <v>199</v>
      </c>
      <c r="AT189" s="195" t="s">
        <v>128</v>
      </c>
      <c r="AU189" s="195" t="s">
        <v>133</v>
      </c>
      <c r="AY189" s="17" t="s">
        <v>125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7" t="s">
        <v>133</v>
      </c>
      <c r="BK189" s="196">
        <f>ROUND(I189*H189,2)</f>
        <v>0</v>
      </c>
      <c r="BL189" s="17" t="s">
        <v>199</v>
      </c>
      <c r="BM189" s="195" t="s">
        <v>240</v>
      </c>
    </row>
    <row r="190" spans="1:65" s="2" customFormat="1" ht="16.5" customHeight="1">
      <c r="A190" s="34"/>
      <c r="B190" s="35"/>
      <c r="C190" s="230" t="s">
        <v>241</v>
      </c>
      <c r="D190" s="230" t="s">
        <v>232</v>
      </c>
      <c r="E190" s="231" t="s">
        <v>242</v>
      </c>
      <c r="F190" s="232" t="s">
        <v>243</v>
      </c>
      <c r="G190" s="233" t="s">
        <v>131</v>
      </c>
      <c r="H190" s="234">
        <v>1</v>
      </c>
      <c r="I190" s="235"/>
      <c r="J190" s="236">
        <f>ROUND(I190*H190,2)</f>
        <v>0</v>
      </c>
      <c r="K190" s="237"/>
      <c r="L190" s="238"/>
      <c r="M190" s="239" t="s">
        <v>1</v>
      </c>
      <c r="N190" s="240" t="s">
        <v>39</v>
      </c>
      <c r="O190" s="71"/>
      <c r="P190" s="193">
        <f>O190*H190</f>
        <v>0</v>
      </c>
      <c r="Q190" s="193">
        <v>0.0018</v>
      </c>
      <c r="R190" s="193">
        <f>Q190*H190</f>
        <v>0.0018</v>
      </c>
      <c r="S190" s="193">
        <v>0</v>
      </c>
      <c r="T190" s="19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5" t="s">
        <v>235</v>
      </c>
      <c r="AT190" s="195" t="s">
        <v>232</v>
      </c>
      <c r="AU190" s="195" t="s">
        <v>133</v>
      </c>
      <c r="AY190" s="17" t="s">
        <v>125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17" t="s">
        <v>133</v>
      </c>
      <c r="BK190" s="196">
        <f>ROUND(I190*H190,2)</f>
        <v>0</v>
      </c>
      <c r="BL190" s="17" t="s">
        <v>199</v>
      </c>
      <c r="BM190" s="195" t="s">
        <v>244</v>
      </c>
    </row>
    <row r="191" spans="1:65" s="2" customFormat="1" ht="16.5" customHeight="1">
      <c r="A191" s="34"/>
      <c r="B191" s="35"/>
      <c r="C191" s="230" t="s">
        <v>7</v>
      </c>
      <c r="D191" s="230" t="s">
        <v>232</v>
      </c>
      <c r="E191" s="231" t="s">
        <v>245</v>
      </c>
      <c r="F191" s="232" t="s">
        <v>246</v>
      </c>
      <c r="G191" s="233" t="s">
        <v>247</v>
      </c>
      <c r="H191" s="234">
        <v>1</v>
      </c>
      <c r="I191" s="235"/>
      <c r="J191" s="236">
        <f>ROUND(I191*H191,2)</f>
        <v>0</v>
      </c>
      <c r="K191" s="237"/>
      <c r="L191" s="238"/>
      <c r="M191" s="239" t="s">
        <v>1</v>
      </c>
      <c r="N191" s="240" t="s">
        <v>39</v>
      </c>
      <c r="O191" s="71"/>
      <c r="P191" s="193">
        <f>O191*H191</f>
        <v>0</v>
      </c>
      <c r="Q191" s="193">
        <v>0.00098</v>
      </c>
      <c r="R191" s="193">
        <f>Q191*H191</f>
        <v>0.00098</v>
      </c>
      <c r="S191" s="193">
        <v>0</v>
      </c>
      <c r="T191" s="19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5" t="s">
        <v>235</v>
      </c>
      <c r="AT191" s="195" t="s">
        <v>232</v>
      </c>
      <c r="AU191" s="195" t="s">
        <v>133</v>
      </c>
      <c r="AY191" s="17" t="s">
        <v>125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7" t="s">
        <v>133</v>
      </c>
      <c r="BK191" s="196">
        <f>ROUND(I191*H191,2)</f>
        <v>0</v>
      </c>
      <c r="BL191" s="17" t="s">
        <v>199</v>
      </c>
      <c r="BM191" s="195" t="s">
        <v>248</v>
      </c>
    </row>
    <row r="192" spans="1:65" s="2" customFormat="1" ht="16.5" customHeight="1">
      <c r="A192" s="34"/>
      <c r="B192" s="35"/>
      <c r="C192" s="183" t="s">
        <v>249</v>
      </c>
      <c r="D192" s="183" t="s">
        <v>128</v>
      </c>
      <c r="E192" s="184" t="s">
        <v>250</v>
      </c>
      <c r="F192" s="185" t="s">
        <v>251</v>
      </c>
      <c r="G192" s="186" t="s">
        <v>131</v>
      </c>
      <c r="H192" s="187">
        <v>2</v>
      </c>
      <c r="I192" s="188"/>
      <c r="J192" s="189">
        <f>ROUND(I192*H192,2)</f>
        <v>0</v>
      </c>
      <c r="K192" s="190"/>
      <c r="L192" s="39"/>
      <c r="M192" s="191" t="s">
        <v>1</v>
      </c>
      <c r="N192" s="192" t="s">
        <v>39</v>
      </c>
      <c r="O192" s="71"/>
      <c r="P192" s="193">
        <f>O192*H192</f>
        <v>0</v>
      </c>
      <c r="Q192" s="193">
        <v>0</v>
      </c>
      <c r="R192" s="193">
        <f>Q192*H192</f>
        <v>0</v>
      </c>
      <c r="S192" s="193">
        <v>0.00122</v>
      </c>
      <c r="T192" s="194">
        <f>S192*H192</f>
        <v>0.00244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5" t="s">
        <v>199</v>
      </c>
      <c r="AT192" s="195" t="s">
        <v>128</v>
      </c>
      <c r="AU192" s="195" t="s">
        <v>133</v>
      </c>
      <c r="AY192" s="17" t="s">
        <v>125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7" t="s">
        <v>133</v>
      </c>
      <c r="BK192" s="196">
        <f>ROUND(I192*H192,2)</f>
        <v>0</v>
      </c>
      <c r="BL192" s="17" t="s">
        <v>199</v>
      </c>
      <c r="BM192" s="195" t="s">
        <v>252</v>
      </c>
    </row>
    <row r="193" spans="2:51" s="13" customFormat="1" ht="12">
      <c r="B193" s="197"/>
      <c r="C193" s="198"/>
      <c r="D193" s="199" t="s">
        <v>135</v>
      </c>
      <c r="E193" s="200" t="s">
        <v>1</v>
      </c>
      <c r="F193" s="201" t="s">
        <v>253</v>
      </c>
      <c r="G193" s="198"/>
      <c r="H193" s="200" t="s">
        <v>1</v>
      </c>
      <c r="I193" s="202"/>
      <c r="J193" s="198"/>
      <c r="K193" s="198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135</v>
      </c>
      <c r="AU193" s="207" t="s">
        <v>133</v>
      </c>
      <c r="AV193" s="13" t="s">
        <v>81</v>
      </c>
      <c r="AW193" s="13" t="s">
        <v>31</v>
      </c>
      <c r="AX193" s="13" t="s">
        <v>73</v>
      </c>
      <c r="AY193" s="207" t="s">
        <v>125</v>
      </c>
    </row>
    <row r="194" spans="2:51" s="14" customFormat="1" ht="12">
      <c r="B194" s="208"/>
      <c r="C194" s="209"/>
      <c r="D194" s="199" t="s">
        <v>135</v>
      </c>
      <c r="E194" s="210" t="s">
        <v>1</v>
      </c>
      <c r="F194" s="211" t="s">
        <v>81</v>
      </c>
      <c r="G194" s="209"/>
      <c r="H194" s="212">
        <v>1</v>
      </c>
      <c r="I194" s="213"/>
      <c r="J194" s="209"/>
      <c r="K194" s="209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135</v>
      </c>
      <c r="AU194" s="218" t="s">
        <v>133</v>
      </c>
      <c r="AV194" s="14" t="s">
        <v>133</v>
      </c>
      <c r="AW194" s="14" t="s">
        <v>31</v>
      </c>
      <c r="AX194" s="14" t="s">
        <v>73</v>
      </c>
      <c r="AY194" s="218" t="s">
        <v>125</v>
      </c>
    </row>
    <row r="195" spans="2:51" s="13" customFormat="1" ht="12">
      <c r="B195" s="197"/>
      <c r="C195" s="198"/>
      <c r="D195" s="199" t="s">
        <v>135</v>
      </c>
      <c r="E195" s="200" t="s">
        <v>1</v>
      </c>
      <c r="F195" s="201" t="s">
        <v>254</v>
      </c>
      <c r="G195" s="198"/>
      <c r="H195" s="200" t="s">
        <v>1</v>
      </c>
      <c r="I195" s="202"/>
      <c r="J195" s="198"/>
      <c r="K195" s="198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135</v>
      </c>
      <c r="AU195" s="207" t="s">
        <v>133</v>
      </c>
      <c r="AV195" s="13" t="s">
        <v>81</v>
      </c>
      <c r="AW195" s="13" t="s">
        <v>31</v>
      </c>
      <c r="AX195" s="13" t="s">
        <v>73</v>
      </c>
      <c r="AY195" s="207" t="s">
        <v>125</v>
      </c>
    </row>
    <row r="196" spans="2:51" s="14" customFormat="1" ht="12">
      <c r="B196" s="208"/>
      <c r="C196" s="209"/>
      <c r="D196" s="199" t="s">
        <v>135</v>
      </c>
      <c r="E196" s="210" t="s">
        <v>1</v>
      </c>
      <c r="F196" s="211" t="s">
        <v>81</v>
      </c>
      <c r="G196" s="209"/>
      <c r="H196" s="212">
        <v>1</v>
      </c>
      <c r="I196" s="213"/>
      <c r="J196" s="209"/>
      <c r="K196" s="209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135</v>
      </c>
      <c r="AU196" s="218" t="s">
        <v>133</v>
      </c>
      <c r="AV196" s="14" t="s">
        <v>133</v>
      </c>
      <c r="AW196" s="14" t="s">
        <v>31</v>
      </c>
      <c r="AX196" s="14" t="s">
        <v>73</v>
      </c>
      <c r="AY196" s="218" t="s">
        <v>125</v>
      </c>
    </row>
    <row r="197" spans="2:51" s="15" customFormat="1" ht="12">
      <c r="B197" s="219"/>
      <c r="C197" s="220"/>
      <c r="D197" s="199" t="s">
        <v>135</v>
      </c>
      <c r="E197" s="221" t="s">
        <v>1</v>
      </c>
      <c r="F197" s="222" t="s">
        <v>154</v>
      </c>
      <c r="G197" s="220"/>
      <c r="H197" s="223">
        <v>2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135</v>
      </c>
      <c r="AU197" s="229" t="s">
        <v>133</v>
      </c>
      <c r="AV197" s="15" t="s">
        <v>132</v>
      </c>
      <c r="AW197" s="15" t="s">
        <v>31</v>
      </c>
      <c r="AX197" s="15" t="s">
        <v>81</v>
      </c>
      <c r="AY197" s="229" t="s">
        <v>125</v>
      </c>
    </row>
    <row r="198" spans="1:65" s="2" customFormat="1" ht="21.75" customHeight="1">
      <c r="A198" s="34"/>
      <c r="B198" s="35"/>
      <c r="C198" s="183" t="s">
        <v>255</v>
      </c>
      <c r="D198" s="183" t="s">
        <v>128</v>
      </c>
      <c r="E198" s="184" t="s">
        <v>256</v>
      </c>
      <c r="F198" s="185" t="s">
        <v>257</v>
      </c>
      <c r="G198" s="186" t="s">
        <v>131</v>
      </c>
      <c r="H198" s="187">
        <v>1</v>
      </c>
      <c r="I198" s="188"/>
      <c r="J198" s="189">
        <f>ROUND(I198*H198,2)</f>
        <v>0</v>
      </c>
      <c r="K198" s="190"/>
      <c r="L198" s="39"/>
      <c r="M198" s="191" t="s">
        <v>1</v>
      </c>
      <c r="N198" s="192" t="s">
        <v>39</v>
      </c>
      <c r="O198" s="71"/>
      <c r="P198" s="193">
        <f>O198*H198</f>
        <v>0</v>
      </c>
      <c r="Q198" s="193">
        <v>0.00015</v>
      </c>
      <c r="R198" s="193">
        <f>Q198*H198</f>
        <v>0.00015</v>
      </c>
      <c r="S198" s="193">
        <v>0</v>
      </c>
      <c r="T198" s="19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5" t="s">
        <v>199</v>
      </c>
      <c r="AT198" s="195" t="s">
        <v>128</v>
      </c>
      <c r="AU198" s="195" t="s">
        <v>133</v>
      </c>
      <c r="AY198" s="17" t="s">
        <v>125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17" t="s">
        <v>133</v>
      </c>
      <c r="BK198" s="196">
        <f>ROUND(I198*H198,2)</f>
        <v>0</v>
      </c>
      <c r="BL198" s="17" t="s">
        <v>199</v>
      </c>
      <c r="BM198" s="195" t="s">
        <v>258</v>
      </c>
    </row>
    <row r="199" spans="2:51" s="13" customFormat="1" ht="12">
      <c r="B199" s="197"/>
      <c r="C199" s="198"/>
      <c r="D199" s="199" t="s">
        <v>135</v>
      </c>
      <c r="E199" s="200" t="s">
        <v>1</v>
      </c>
      <c r="F199" s="201" t="s">
        <v>254</v>
      </c>
      <c r="G199" s="198"/>
      <c r="H199" s="200" t="s">
        <v>1</v>
      </c>
      <c r="I199" s="202"/>
      <c r="J199" s="198"/>
      <c r="K199" s="198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135</v>
      </c>
      <c r="AU199" s="207" t="s">
        <v>133</v>
      </c>
      <c r="AV199" s="13" t="s">
        <v>81</v>
      </c>
      <c r="AW199" s="13" t="s">
        <v>31</v>
      </c>
      <c r="AX199" s="13" t="s">
        <v>73</v>
      </c>
      <c r="AY199" s="207" t="s">
        <v>125</v>
      </c>
    </row>
    <row r="200" spans="2:51" s="14" customFormat="1" ht="12">
      <c r="B200" s="208"/>
      <c r="C200" s="209"/>
      <c r="D200" s="199" t="s">
        <v>135</v>
      </c>
      <c r="E200" s="210" t="s">
        <v>1</v>
      </c>
      <c r="F200" s="211" t="s">
        <v>81</v>
      </c>
      <c r="G200" s="209"/>
      <c r="H200" s="212">
        <v>1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135</v>
      </c>
      <c r="AU200" s="218" t="s">
        <v>133</v>
      </c>
      <c r="AV200" s="14" t="s">
        <v>133</v>
      </c>
      <c r="AW200" s="14" t="s">
        <v>31</v>
      </c>
      <c r="AX200" s="14" t="s">
        <v>81</v>
      </c>
      <c r="AY200" s="218" t="s">
        <v>125</v>
      </c>
    </row>
    <row r="201" spans="1:65" s="2" customFormat="1" ht="24.15" customHeight="1">
      <c r="A201" s="34"/>
      <c r="B201" s="35"/>
      <c r="C201" s="230" t="s">
        <v>259</v>
      </c>
      <c r="D201" s="230" t="s">
        <v>232</v>
      </c>
      <c r="E201" s="231" t="s">
        <v>260</v>
      </c>
      <c r="F201" s="232" t="s">
        <v>261</v>
      </c>
      <c r="G201" s="233" t="s">
        <v>131</v>
      </c>
      <c r="H201" s="234">
        <v>1</v>
      </c>
      <c r="I201" s="235"/>
      <c r="J201" s="236">
        <f>ROUND(I201*H201,2)</f>
        <v>0</v>
      </c>
      <c r="K201" s="237"/>
      <c r="L201" s="238"/>
      <c r="M201" s="239" t="s">
        <v>1</v>
      </c>
      <c r="N201" s="240" t="s">
        <v>39</v>
      </c>
      <c r="O201" s="71"/>
      <c r="P201" s="193">
        <f>O201*H201</f>
        <v>0</v>
      </c>
      <c r="Q201" s="193">
        <v>0.00018</v>
      </c>
      <c r="R201" s="193">
        <f>Q201*H201</f>
        <v>0.00018</v>
      </c>
      <c r="S201" s="193">
        <v>0</v>
      </c>
      <c r="T201" s="19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5" t="s">
        <v>235</v>
      </c>
      <c r="AT201" s="195" t="s">
        <v>232</v>
      </c>
      <c r="AU201" s="195" t="s">
        <v>133</v>
      </c>
      <c r="AY201" s="17" t="s">
        <v>125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7" t="s">
        <v>133</v>
      </c>
      <c r="BK201" s="196">
        <f>ROUND(I201*H201,2)</f>
        <v>0</v>
      </c>
      <c r="BL201" s="17" t="s">
        <v>199</v>
      </c>
      <c r="BM201" s="195" t="s">
        <v>262</v>
      </c>
    </row>
    <row r="202" spans="1:65" s="2" customFormat="1" ht="24.15" customHeight="1">
      <c r="A202" s="34"/>
      <c r="B202" s="35"/>
      <c r="C202" s="183" t="s">
        <v>263</v>
      </c>
      <c r="D202" s="183" t="s">
        <v>128</v>
      </c>
      <c r="E202" s="184" t="s">
        <v>264</v>
      </c>
      <c r="F202" s="185" t="s">
        <v>265</v>
      </c>
      <c r="G202" s="186" t="s">
        <v>131</v>
      </c>
      <c r="H202" s="187">
        <v>1</v>
      </c>
      <c r="I202" s="188"/>
      <c r="J202" s="189">
        <f>ROUND(I202*H202,2)</f>
        <v>0</v>
      </c>
      <c r="K202" s="190"/>
      <c r="L202" s="39"/>
      <c r="M202" s="191" t="s">
        <v>1</v>
      </c>
      <c r="N202" s="192" t="s">
        <v>39</v>
      </c>
      <c r="O202" s="71"/>
      <c r="P202" s="193">
        <f>O202*H202</f>
        <v>0</v>
      </c>
      <c r="Q202" s="193">
        <v>0.00028</v>
      </c>
      <c r="R202" s="193">
        <f>Q202*H202</f>
        <v>0.00028</v>
      </c>
      <c r="S202" s="193">
        <v>0</v>
      </c>
      <c r="T202" s="19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5" t="s">
        <v>199</v>
      </c>
      <c r="AT202" s="195" t="s">
        <v>128</v>
      </c>
      <c r="AU202" s="195" t="s">
        <v>133</v>
      </c>
      <c r="AY202" s="17" t="s">
        <v>125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17" t="s">
        <v>133</v>
      </c>
      <c r="BK202" s="196">
        <f>ROUND(I202*H202,2)</f>
        <v>0</v>
      </c>
      <c r="BL202" s="17" t="s">
        <v>199</v>
      </c>
      <c r="BM202" s="195" t="s">
        <v>266</v>
      </c>
    </row>
    <row r="203" spans="1:65" s="2" customFormat="1" ht="21.75" customHeight="1">
      <c r="A203" s="34"/>
      <c r="B203" s="35"/>
      <c r="C203" s="230" t="s">
        <v>267</v>
      </c>
      <c r="D203" s="230" t="s">
        <v>232</v>
      </c>
      <c r="E203" s="231" t="s">
        <v>268</v>
      </c>
      <c r="F203" s="232" t="s">
        <v>269</v>
      </c>
      <c r="G203" s="233" t="s">
        <v>131</v>
      </c>
      <c r="H203" s="234">
        <v>1</v>
      </c>
      <c r="I203" s="235"/>
      <c r="J203" s="236">
        <f>ROUND(I203*H203,2)</f>
        <v>0</v>
      </c>
      <c r="K203" s="237"/>
      <c r="L203" s="238"/>
      <c r="M203" s="239" t="s">
        <v>1</v>
      </c>
      <c r="N203" s="240" t="s">
        <v>39</v>
      </c>
      <c r="O203" s="71"/>
      <c r="P203" s="193">
        <f>O203*H203</f>
        <v>0</v>
      </c>
      <c r="Q203" s="193">
        <v>0.00023</v>
      </c>
      <c r="R203" s="193">
        <f>Q203*H203</f>
        <v>0.00023</v>
      </c>
      <c r="S203" s="193">
        <v>0</v>
      </c>
      <c r="T203" s="194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5" t="s">
        <v>235</v>
      </c>
      <c r="AT203" s="195" t="s">
        <v>232</v>
      </c>
      <c r="AU203" s="195" t="s">
        <v>133</v>
      </c>
      <c r="AY203" s="17" t="s">
        <v>125</v>
      </c>
      <c r="BE203" s="196">
        <f>IF(N203="základní",J203,0)</f>
        <v>0</v>
      </c>
      <c r="BF203" s="196">
        <f>IF(N203="snížená",J203,0)</f>
        <v>0</v>
      </c>
      <c r="BG203" s="196">
        <f>IF(N203="zákl. přenesená",J203,0)</f>
        <v>0</v>
      </c>
      <c r="BH203" s="196">
        <f>IF(N203="sníž. přenesená",J203,0)</f>
        <v>0</v>
      </c>
      <c r="BI203" s="196">
        <f>IF(N203="nulová",J203,0)</f>
        <v>0</v>
      </c>
      <c r="BJ203" s="17" t="s">
        <v>133</v>
      </c>
      <c r="BK203" s="196">
        <f>ROUND(I203*H203,2)</f>
        <v>0</v>
      </c>
      <c r="BL203" s="17" t="s">
        <v>199</v>
      </c>
      <c r="BM203" s="195" t="s">
        <v>270</v>
      </c>
    </row>
    <row r="204" spans="1:65" s="2" customFormat="1" ht="24.15" customHeight="1">
      <c r="A204" s="34"/>
      <c r="B204" s="35"/>
      <c r="C204" s="183" t="s">
        <v>271</v>
      </c>
      <c r="D204" s="183" t="s">
        <v>128</v>
      </c>
      <c r="E204" s="184" t="s">
        <v>272</v>
      </c>
      <c r="F204" s="185" t="s">
        <v>273</v>
      </c>
      <c r="G204" s="186" t="s">
        <v>165</v>
      </c>
      <c r="H204" s="187">
        <v>0.012</v>
      </c>
      <c r="I204" s="188"/>
      <c r="J204" s="189">
        <f>ROUND(I204*H204,2)</f>
        <v>0</v>
      </c>
      <c r="K204" s="190"/>
      <c r="L204" s="39"/>
      <c r="M204" s="191" t="s">
        <v>1</v>
      </c>
      <c r="N204" s="192" t="s">
        <v>39</v>
      </c>
      <c r="O204" s="71"/>
      <c r="P204" s="193">
        <f>O204*H204</f>
        <v>0</v>
      </c>
      <c r="Q204" s="193">
        <v>0</v>
      </c>
      <c r="R204" s="193">
        <f>Q204*H204</f>
        <v>0</v>
      </c>
      <c r="S204" s="193">
        <v>0</v>
      </c>
      <c r="T204" s="19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5" t="s">
        <v>199</v>
      </c>
      <c r="AT204" s="195" t="s">
        <v>128</v>
      </c>
      <c r="AU204" s="195" t="s">
        <v>133</v>
      </c>
      <c r="AY204" s="17" t="s">
        <v>125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17" t="s">
        <v>133</v>
      </c>
      <c r="BK204" s="196">
        <f>ROUND(I204*H204,2)</f>
        <v>0</v>
      </c>
      <c r="BL204" s="17" t="s">
        <v>199</v>
      </c>
      <c r="BM204" s="195" t="s">
        <v>274</v>
      </c>
    </row>
    <row r="205" spans="1:65" s="2" customFormat="1" ht="24.15" customHeight="1">
      <c r="A205" s="34"/>
      <c r="B205" s="35"/>
      <c r="C205" s="183" t="s">
        <v>275</v>
      </c>
      <c r="D205" s="183" t="s">
        <v>128</v>
      </c>
      <c r="E205" s="184" t="s">
        <v>276</v>
      </c>
      <c r="F205" s="185" t="s">
        <v>277</v>
      </c>
      <c r="G205" s="186" t="s">
        <v>165</v>
      </c>
      <c r="H205" s="187">
        <v>0.012</v>
      </c>
      <c r="I205" s="188"/>
      <c r="J205" s="189">
        <f>ROUND(I205*H205,2)</f>
        <v>0</v>
      </c>
      <c r="K205" s="190"/>
      <c r="L205" s="39"/>
      <c r="M205" s="191" t="s">
        <v>1</v>
      </c>
      <c r="N205" s="192" t="s">
        <v>39</v>
      </c>
      <c r="O205" s="71"/>
      <c r="P205" s="193">
        <f>O205*H205</f>
        <v>0</v>
      </c>
      <c r="Q205" s="193">
        <v>0</v>
      </c>
      <c r="R205" s="193">
        <f>Q205*H205</f>
        <v>0</v>
      </c>
      <c r="S205" s="193">
        <v>0</v>
      </c>
      <c r="T205" s="19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5" t="s">
        <v>199</v>
      </c>
      <c r="AT205" s="195" t="s">
        <v>128</v>
      </c>
      <c r="AU205" s="195" t="s">
        <v>133</v>
      </c>
      <c r="AY205" s="17" t="s">
        <v>125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7" t="s">
        <v>133</v>
      </c>
      <c r="BK205" s="196">
        <f>ROUND(I205*H205,2)</f>
        <v>0</v>
      </c>
      <c r="BL205" s="17" t="s">
        <v>199</v>
      </c>
      <c r="BM205" s="195" t="s">
        <v>278</v>
      </c>
    </row>
    <row r="206" spans="2:63" s="12" customFormat="1" ht="22.95" customHeight="1">
      <c r="B206" s="167"/>
      <c r="C206" s="168"/>
      <c r="D206" s="169" t="s">
        <v>72</v>
      </c>
      <c r="E206" s="181" t="s">
        <v>279</v>
      </c>
      <c r="F206" s="181" t="s">
        <v>280</v>
      </c>
      <c r="G206" s="168"/>
      <c r="H206" s="168"/>
      <c r="I206" s="171"/>
      <c r="J206" s="182">
        <f>BK206</f>
        <v>0</v>
      </c>
      <c r="K206" s="168"/>
      <c r="L206" s="173"/>
      <c r="M206" s="174"/>
      <c r="N206" s="175"/>
      <c r="O206" s="175"/>
      <c r="P206" s="176">
        <f>SUM(P207:P210)</f>
        <v>0</v>
      </c>
      <c r="Q206" s="175"/>
      <c r="R206" s="176">
        <f>SUM(R207:R210)</f>
        <v>0.00014000000000000001</v>
      </c>
      <c r="S206" s="175"/>
      <c r="T206" s="177">
        <f>SUM(T207:T210)</f>
        <v>0.006</v>
      </c>
      <c r="AR206" s="178" t="s">
        <v>133</v>
      </c>
      <c r="AT206" s="179" t="s">
        <v>72</v>
      </c>
      <c r="AU206" s="179" t="s">
        <v>81</v>
      </c>
      <c r="AY206" s="178" t="s">
        <v>125</v>
      </c>
      <c r="BK206" s="180">
        <f>SUM(BK207:BK210)</f>
        <v>0</v>
      </c>
    </row>
    <row r="207" spans="1:65" s="2" customFormat="1" ht="16.5" customHeight="1">
      <c r="A207" s="34"/>
      <c r="B207" s="35"/>
      <c r="C207" s="183" t="s">
        <v>281</v>
      </c>
      <c r="D207" s="183" t="s">
        <v>128</v>
      </c>
      <c r="E207" s="184" t="s">
        <v>282</v>
      </c>
      <c r="F207" s="185" t="s">
        <v>283</v>
      </c>
      <c r="G207" s="186" t="s">
        <v>131</v>
      </c>
      <c r="H207" s="187">
        <v>2</v>
      </c>
      <c r="I207" s="188"/>
      <c r="J207" s="189">
        <f>ROUND(I207*H207,2)</f>
        <v>0</v>
      </c>
      <c r="K207" s="190"/>
      <c r="L207" s="39"/>
      <c r="M207" s="191" t="s">
        <v>1</v>
      </c>
      <c r="N207" s="192" t="s">
        <v>39</v>
      </c>
      <c r="O207" s="71"/>
      <c r="P207" s="193">
        <f>O207*H207</f>
        <v>0</v>
      </c>
      <c r="Q207" s="193">
        <v>0</v>
      </c>
      <c r="R207" s="193">
        <f>Q207*H207</f>
        <v>0</v>
      </c>
      <c r="S207" s="193">
        <v>0</v>
      </c>
      <c r="T207" s="194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5" t="s">
        <v>199</v>
      </c>
      <c r="AT207" s="195" t="s">
        <v>128</v>
      </c>
      <c r="AU207" s="195" t="s">
        <v>133</v>
      </c>
      <c r="AY207" s="17" t="s">
        <v>125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17" t="s">
        <v>133</v>
      </c>
      <c r="BK207" s="196">
        <f>ROUND(I207*H207,2)</f>
        <v>0</v>
      </c>
      <c r="BL207" s="17" t="s">
        <v>199</v>
      </c>
      <c r="BM207" s="195" t="s">
        <v>284</v>
      </c>
    </row>
    <row r="208" spans="1:65" s="2" customFormat="1" ht="24.15" customHeight="1">
      <c r="A208" s="34"/>
      <c r="B208" s="35"/>
      <c r="C208" s="230" t="s">
        <v>285</v>
      </c>
      <c r="D208" s="230" t="s">
        <v>232</v>
      </c>
      <c r="E208" s="231" t="s">
        <v>286</v>
      </c>
      <c r="F208" s="232" t="s">
        <v>287</v>
      </c>
      <c r="G208" s="233" t="s">
        <v>131</v>
      </c>
      <c r="H208" s="234">
        <v>2</v>
      </c>
      <c r="I208" s="235"/>
      <c r="J208" s="236">
        <f>ROUND(I208*H208,2)</f>
        <v>0</v>
      </c>
      <c r="K208" s="237"/>
      <c r="L208" s="238"/>
      <c r="M208" s="239" t="s">
        <v>1</v>
      </c>
      <c r="N208" s="240" t="s">
        <v>39</v>
      </c>
      <c r="O208" s="71"/>
      <c r="P208" s="193">
        <f>O208*H208</f>
        <v>0</v>
      </c>
      <c r="Q208" s="193">
        <v>2E-05</v>
      </c>
      <c r="R208" s="193">
        <f>Q208*H208</f>
        <v>4E-05</v>
      </c>
      <c r="S208" s="193">
        <v>0</v>
      </c>
      <c r="T208" s="19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5" t="s">
        <v>235</v>
      </c>
      <c r="AT208" s="195" t="s">
        <v>232</v>
      </c>
      <c r="AU208" s="195" t="s">
        <v>133</v>
      </c>
      <c r="AY208" s="17" t="s">
        <v>125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17" t="s">
        <v>133</v>
      </c>
      <c r="BK208" s="196">
        <f>ROUND(I208*H208,2)</f>
        <v>0</v>
      </c>
      <c r="BL208" s="17" t="s">
        <v>199</v>
      </c>
      <c r="BM208" s="195" t="s">
        <v>288</v>
      </c>
    </row>
    <row r="209" spans="1:65" s="2" customFormat="1" ht="16.5" customHeight="1">
      <c r="A209" s="34"/>
      <c r="B209" s="35"/>
      <c r="C209" s="230" t="s">
        <v>289</v>
      </c>
      <c r="D209" s="230" t="s">
        <v>232</v>
      </c>
      <c r="E209" s="231" t="s">
        <v>290</v>
      </c>
      <c r="F209" s="232" t="s">
        <v>291</v>
      </c>
      <c r="G209" s="233" t="s">
        <v>131</v>
      </c>
      <c r="H209" s="234">
        <v>2</v>
      </c>
      <c r="I209" s="235"/>
      <c r="J209" s="236">
        <f>ROUND(I209*H209,2)</f>
        <v>0</v>
      </c>
      <c r="K209" s="237"/>
      <c r="L209" s="238"/>
      <c r="M209" s="239" t="s">
        <v>1</v>
      </c>
      <c r="N209" s="240" t="s">
        <v>39</v>
      </c>
      <c r="O209" s="71"/>
      <c r="P209" s="193">
        <f>O209*H209</f>
        <v>0</v>
      </c>
      <c r="Q209" s="193">
        <v>5E-05</v>
      </c>
      <c r="R209" s="193">
        <f>Q209*H209</f>
        <v>0.0001</v>
      </c>
      <c r="S209" s="193">
        <v>0</v>
      </c>
      <c r="T209" s="19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5" t="s">
        <v>235</v>
      </c>
      <c r="AT209" s="195" t="s">
        <v>232</v>
      </c>
      <c r="AU209" s="195" t="s">
        <v>133</v>
      </c>
      <c r="AY209" s="17" t="s">
        <v>125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17" t="s">
        <v>133</v>
      </c>
      <c r="BK209" s="196">
        <f>ROUND(I209*H209,2)</f>
        <v>0</v>
      </c>
      <c r="BL209" s="17" t="s">
        <v>199</v>
      </c>
      <c r="BM209" s="195" t="s">
        <v>292</v>
      </c>
    </row>
    <row r="210" spans="1:65" s="2" customFormat="1" ht="37.95" customHeight="1">
      <c r="A210" s="34"/>
      <c r="B210" s="35"/>
      <c r="C210" s="183" t="s">
        <v>235</v>
      </c>
      <c r="D210" s="183" t="s">
        <v>128</v>
      </c>
      <c r="E210" s="184" t="s">
        <v>293</v>
      </c>
      <c r="F210" s="185" t="s">
        <v>294</v>
      </c>
      <c r="G210" s="186" t="s">
        <v>131</v>
      </c>
      <c r="H210" s="187">
        <v>2</v>
      </c>
      <c r="I210" s="188"/>
      <c r="J210" s="189">
        <f>ROUND(I210*H210,2)</f>
        <v>0</v>
      </c>
      <c r="K210" s="190"/>
      <c r="L210" s="39"/>
      <c r="M210" s="191" t="s">
        <v>1</v>
      </c>
      <c r="N210" s="192" t="s">
        <v>39</v>
      </c>
      <c r="O210" s="71"/>
      <c r="P210" s="193">
        <f>O210*H210</f>
        <v>0</v>
      </c>
      <c r="Q210" s="193">
        <v>0</v>
      </c>
      <c r="R210" s="193">
        <f>Q210*H210</f>
        <v>0</v>
      </c>
      <c r="S210" s="193">
        <v>0.003</v>
      </c>
      <c r="T210" s="194">
        <f>S210*H210</f>
        <v>0.006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5" t="s">
        <v>199</v>
      </c>
      <c r="AT210" s="195" t="s">
        <v>128</v>
      </c>
      <c r="AU210" s="195" t="s">
        <v>133</v>
      </c>
      <c r="AY210" s="17" t="s">
        <v>125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17" t="s">
        <v>133</v>
      </c>
      <c r="BK210" s="196">
        <f>ROUND(I210*H210,2)</f>
        <v>0</v>
      </c>
      <c r="BL210" s="17" t="s">
        <v>199</v>
      </c>
      <c r="BM210" s="195" t="s">
        <v>295</v>
      </c>
    </row>
    <row r="211" spans="2:63" s="12" customFormat="1" ht="22.95" customHeight="1">
      <c r="B211" s="167"/>
      <c r="C211" s="168"/>
      <c r="D211" s="169" t="s">
        <v>72</v>
      </c>
      <c r="E211" s="181" t="s">
        <v>296</v>
      </c>
      <c r="F211" s="181" t="s">
        <v>297</v>
      </c>
      <c r="G211" s="168"/>
      <c r="H211" s="168"/>
      <c r="I211" s="171"/>
      <c r="J211" s="182">
        <f>BK211</f>
        <v>0</v>
      </c>
      <c r="K211" s="168"/>
      <c r="L211" s="173"/>
      <c r="M211" s="174"/>
      <c r="N211" s="175"/>
      <c r="O211" s="175"/>
      <c r="P211" s="176">
        <f>SUM(P212:P215)</f>
        <v>0</v>
      </c>
      <c r="Q211" s="175"/>
      <c r="R211" s="176">
        <f>SUM(R212:R215)</f>
        <v>0.0002</v>
      </c>
      <c r="S211" s="175"/>
      <c r="T211" s="177">
        <f>SUM(T212:T215)</f>
        <v>0</v>
      </c>
      <c r="AR211" s="178" t="s">
        <v>133</v>
      </c>
      <c r="AT211" s="179" t="s">
        <v>72</v>
      </c>
      <c r="AU211" s="179" t="s">
        <v>81</v>
      </c>
      <c r="AY211" s="178" t="s">
        <v>125</v>
      </c>
      <c r="BK211" s="180">
        <f>SUM(BK212:BK215)</f>
        <v>0</v>
      </c>
    </row>
    <row r="212" spans="1:65" s="2" customFormat="1" ht="16.5" customHeight="1">
      <c r="A212" s="34"/>
      <c r="B212" s="35"/>
      <c r="C212" s="183" t="s">
        <v>298</v>
      </c>
      <c r="D212" s="183" t="s">
        <v>128</v>
      </c>
      <c r="E212" s="184" t="s">
        <v>299</v>
      </c>
      <c r="F212" s="185" t="s">
        <v>300</v>
      </c>
      <c r="G212" s="186" t="s">
        <v>131</v>
      </c>
      <c r="H212" s="187">
        <v>1</v>
      </c>
      <c r="I212" s="188"/>
      <c r="J212" s="189">
        <f>ROUND(I212*H212,2)</f>
        <v>0</v>
      </c>
      <c r="K212" s="190"/>
      <c r="L212" s="39"/>
      <c r="M212" s="191" t="s">
        <v>1</v>
      </c>
      <c r="N212" s="192" t="s">
        <v>39</v>
      </c>
      <c r="O212" s="71"/>
      <c r="P212" s="193">
        <f>O212*H212</f>
        <v>0</v>
      </c>
      <c r="Q212" s="193">
        <v>0</v>
      </c>
      <c r="R212" s="193">
        <f>Q212*H212</f>
        <v>0</v>
      </c>
      <c r="S212" s="193">
        <v>0</v>
      </c>
      <c r="T212" s="194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5" t="s">
        <v>199</v>
      </c>
      <c r="AT212" s="195" t="s">
        <v>128</v>
      </c>
      <c r="AU212" s="195" t="s">
        <v>133</v>
      </c>
      <c r="AY212" s="17" t="s">
        <v>125</v>
      </c>
      <c r="BE212" s="196">
        <f>IF(N212="základní",J212,0)</f>
        <v>0</v>
      </c>
      <c r="BF212" s="196">
        <f>IF(N212="snížená",J212,0)</f>
        <v>0</v>
      </c>
      <c r="BG212" s="196">
        <f>IF(N212="zákl. přenesená",J212,0)</f>
        <v>0</v>
      </c>
      <c r="BH212" s="196">
        <f>IF(N212="sníž. přenesená",J212,0)</f>
        <v>0</v>
      </c>
      <c r="BI212" s="196">
        <f>IF(N212="nulová",J212,0)</f>
        <v>0</v>
      </c>
      <c r="BJ212" s="17" t="s">
        <v>133</v>
      </c>
      <c r="BK212" s="196">
        <f>ROUND(I212*H212,2)</f>
        <v>0</v>
      </c>
      <c r="BL212" s="17" t="s">
        <v>199</v>
      </c>
      <c r="BM212" s="195" t="s">
        <v>301</v>
      </c>
    </row>
    <row r="213" spans="2:51" s="13" customFormat="1" ht="12">
      <c r="B213" s="197"/>
      <c r="C213" s="198"/>
      <c r="D213" s="199" t="s">
        <v>135</v>
      </c>
      <c r="E213" s="200" t="s">
        <v>1</v>
      </c>
      <c r="F213" s="201" t="s">
        <v>148</v>
      </c>
      <c r="G213" s="198"/>
      <c r="H213" s="200" t="s">
        <v>1</v>
      </c>
      <c r="I213" s="202"/>
      <c r="J213" s="198"/>
      <c r="K213" s="198"/>
      <c r="L213" s="203"/>
      <c r="M213" s="204"/>
      <c r="N213" s="205"/>
      <c r="O213" s="205"/>
      <c r="P213" s="205"/>
      <c r="Q213" s="205"/>
      <c r="R213" s="205"/>
      <c r="S213" s="205"/>
      <c r="T213" s="206"/>
      <c r="AT213" s="207" t="s">
        <v>135</v>
      </c>
      <c r="AU213" s="207" t="s">
        <v>133</v>
      </c>
      <c r="AV213" s="13" t="s">
        <v>81</v>
      </c>
      <c r="AW213" s="13" t="s">
        <v>31</v>
      </c>
      <c r="AX213" s="13" t="s">
        <v>73</v>
      </c>
      <c r="AY213" s="207" t="s">
        <v>125</v>
      </c>
    </row>
    <row r="214" spans="2:51" s="14" customFormat="1" ht="12">
      <c r="B214" s="208"/>
      <c r="C214" s="209"/>
      <c r="D214" s="199" t="s">
        <v>135</v>
      </c>
      <c r="E214" s="210" t="s">
        <v>1</v>
      </c>
      <c r="F214" s="211" t="s">
        <v>81</v>
      </c>
      <c r="G214" s="209"/>
      <c r="H214" s="212">
        <v>1</v>
      </c>
      <c r="I214" s="213"/>
      <c r="J214" s="209"/>
      <c r="K214" s="209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135</v>
      </c>
      <c r="AU214" s="218" t="s">
        <v>133</v>
      </c>
      <c r="AV214" s="14" t="s">
        <v>133</v>
      </c>
      <c r="AW214" s="14" t="s">
        <v>31</v>
      </c>
      <c r="AX214" s="14" t="s">
        <v>81</v>
      </c>
      <c r="AY214" s="218" t="s">
        <v>125</v>
      </c>
    </row>
    <row r="215" spans="1:65" s="2" customFormat="1" ht="21.75" customHeight="1">
      <c r="A215" s="34"/>
      <c r="B215" s="35"/>
      <c r="C215" s="230" t="s">
        <v>302</v>
      </c>
      <c r="D215" s="230" t="s">
        <v>232</v>
      </c>
      <c r="E215" s="231" t="s">
        <v>303</v>
      </c>
      <c r="F215" s="232" t="s">
        <v>304</v>
      </c>
      <c r="G215" s="233" t="s">
        <v>131</v>
      </c>
      <c r="H215" s="234">
        <v>1</v>
      </c>
      <c r="I215" s="235"/>
      <c r="J215" s="236">
        <f>ROUND(I215*H215,2)</f>
        <v>0</v>
      </c>
      <c r="K215" s="237"/>
      <c r="L215" s="238"/>
      <c r="M215" s="239" t="s">
        <v>1</v>
      </c>
      <c r="N215" s="240" t="s">
        <v>39</v>
      </c>
      <c r="O215" s="71"/>
      <c r="P215" s="193">
        <f>O215*H215</f>
        <v>0</v>
      </c>
      <c r="Q215" s="193">
        <v>0.0002</v>
      </c>
      <c r="R215" s="193">
        <f>Q215*H215</f>
        <v>0.0002</v>
      </c>
      <c r="S215" s="193">
        <v>0</v>
      </c>
      <c r="T215" s="19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5" t="s">
        <v>235</v>
      </c>
      <c r="AT215" s="195" t="s">
        <v>232</v>
      </c>
      <c r="AU215" s="195" t="s">
        <v>133</v>
      </c>
      <c r="AY215" s="17" t="s">
        <v>125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7" t="s">
        <v>133</v>
      </c>
      <c r="BK215" s="196">
        <f>ROUND(I215*H215,2)</f>
        <v>0</v>
      </c>
      <c r="BL215" s="17" t="s">
        <v>199</v>
      </c>
      <c r="BM215" s="195" t="s">
        <v>305</v>
      </c>
    </row>
    <row r="216" spans="2:63" s="12" customFormat="1" ht="22.95" customHeight="1">
      <c r="B216" s="167"/>
      <c r="C216" s="168"/>
      <c r="D216" s="169" t="s">
        <v>72</v>
      </c>
      <c r="E216" s="181" t="s">
        <v>306</v>
      </c>
      <c r="F216" s="181" t="s">
        <v>307</v>
      </c>
      <c r="G216" s="168"/>
      <c r="H216" s="168"/>
      <c r="I216" s="171"/>
      <c r="J216" s="182">
        <f>BK216</f>
        <v>0</v>
      </c>
      <c r="K216" s="168"/>
      <c r="L216" s="173"/>
      <c r="M216" s="174"/>
      <c r="N216" s="175"/>
      <c r="O216" s="175"/>
      <c r="P216" s="176">
        <f>SUM(P217:P231)</f>
        <v>0</v>
      </c>
      <c r="Q216" s="175"/>
      <c r="R216" s="176">
        <f>SUM(R217:R231)</f>
        <v>0.037700000000000004</v>
      </c>
      <c r="S216" s="175"/>
      <c r="T216" s="177">
        <f>SUM(T217:T231)</f>
        <v>0.2393</v>
      </c>
      <c r="AR216" s="178" t="s">
        <v>133</v>
      </c>
      <c r="AT216" s="179" t="s">
        <v>72</v>
      </c>
      <c r="AU216" s="179" t="s">
        <v>81</v>
      </c>
      <c r="AY216" s="178" t="s">
        <v>125</v>
      </c>
      <c r="BK216" s="180">
        <f>SUM(BK217:BK231)</f>
        <v>0</v>
      </c>
    </row>
    <row r="217" spans="1:65" s="2" customFormat="1" ht="24.15" customHeight="1">
      <c r="A217" s="34"/>
      <c r="B217" s="35"/>
      <c r="C217" s="183" t="s">
        <v>308</v>
      </c>
      <c r="D217" s="183" t="s">
        <v>128</v>
      </c>
      <c r="E217" s="184" t="s">
        <v>309</v>
      </c>
      <c r="F217" s="185" t="s">
        <v>310</v>
      </c>
      <c r="G217" s="186" t="s">
        <v>131</v>
      </c>
      <c r="H217" s="187">
        <v>2</v>
      </c>
      <c r="I217" s="188"/>
      <c r="J217" s="189">
        <f>ROUND(I217*H217,2)</f>
        <v>0</v>
      </c>
      <c r="K217" s="190"/>
      <c r="L217" s="39"/>
      <c r="M217" s="191" t="s">
        <v>1</v>
      </c>
      <c r="N217" s="192" t="s">
        <v>39</v>
      </c>
      <c r="O217" s="71"/>
      <c r="P217" s="193">
        <f>O217*H217</f>
        <v>0</v>
      </c>
      <c r="Q217" s="193">
        <v>0</v>
      </c>
      <c r="R217" s="193">
        <f>Q217*H217</f>
        <v>0</v>
      </c>
      <c r="S217" s="193">
        <v>0.01965</v>
      </c>
      <c r="T217" s="194">
        <f>S217*H217</f>
        <v>0.0393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5" t="s">
        <v>199</v>
      </c>
      <c r="AT217" s="195" t="s">
        <v>128</v>
      </c>
      <c r="AU217" s="195" t="s">
        <v>133</v>
      </c>
      <c r="AY217" s="17" t="s">
        <v>125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17" t="s">
        <v>133</v>
      </c>
      <c r="BK217" s="196">
        <f>ROUND(I217*H217,2)</f>
        <v>0</v>
      </c>
      <c r="BL217" s="17" t="s">
        <v>199</v>
      </c>
      <c r="BM217" s="195" t="s">
        <v>311</v>
      </c>
    </row>
    <row r="218" spans="2:51" s="13" customFormat="1" ht="12">
      <c r="B218" s="197"/>
      <c r="C218" s="198"/>
      <c r="D218" s="199" t="s">
        <v>135</v>
      </c>
      <c r="E218" s="200" t="s">
        <v>1</v>
      </c>
      <c r="F218" s="201" t="s">
        <v>312</v>
      </c>
      <c r="G218" s="198"/>
      <c r="H218" s="200" t="s">
        <v>1</v>
      </c>
      <c r="I218" s="202"/>
      <c r="J218" s="198"/>
      <c r="K218" s="198"/>
      <c r="L218" s="203"/>
      <c r="M218" s="204"/>
      <c r="N218" s="205"/>
      <c r="O218" s="205"/>
      <c r="P218" s="205"/>
      <c r="Q218" s="205"/>
      <c r="R218" s="205"/>
      <c r="S218" s="205"/>
      <c r="T218" s="206"/>
      <c r="AT218" s="207" t="s">
        <v>135</v>
      </c>
      <c r="AU218" s="207" t="s">
        <v>133</v>
      </c>
      <c r="AV218" s="13" t="s">
        <v>81</v>
      </c>
      <c r="AW218" s="13" t="s">
        <v>31</v>
      </c>
      <c r="AX218" s="13" t="s">
        <v>73</v>
      </c>
      <c r="AY218" s="207" t="s">
        <v>125</v>
      </c>
    </row>
    <row r="219" spans="2:51" s="14" customFormat="1" ht="12">
      <c r="B219" s="208"/>
      <c r="C219" s="209"/>
      <c r="D219" s="199" t="s">
        <v>135</v>
      </c>
      <c r="E219" s="210" t="s">
        <v>1</v>
      </c>
      <c r="F219" s="211" t="s">
        <v>81</v>
      </c>
      <c r="G219" s="209"/>
      <c r="H219" s="212">
        <v>1</v>
      </c>
      <c r="I219" s="213"/>
      <c r="J219" s="209"/>
      <c r="K219" s="209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135</v>
      </c>
      <c r="AU219" s="218" t="s">
        <v>133</v>
      </c>
      <c r="AV219" s="14" t="s">
        <v>133</v>
      </c>
      <c r="AW219" s="14" t="s">
        <v>31</v>
      </c>
      <c r="AX219" s="14" t="s">
        <v>73</v>
      </c>
      <c r="AY219" s="218" t="s">
        <v>125</v>
      </c>
    </row>
    <row r="220" spans="2:51" s="13" customFormat="1" ht="12">
      <c r="B220" s="197"/>
      <c r="C220" s="198"/>
      <c r="D220" s="199" t="s">
        <v>135</v>
      </c>
      <c r="E220" s="200" t="s">
        <v>1</v>
      </c>
      <c r="F220" s="201" t="s">
        <v>313</v>
      </c>
      <c r="G220" s="198"/>
      <c r="H220" s="200" t="s">
        <v>1</v>
      </c>
      <c r="I220" s="202"/>
      <c r="J220" s="198"/>
      <c r="K220" s="198"/>
      <c r="L220" s="203"/>
      <c r="M220" s="204"/>
      <c r="N220" s="205"/>
      <c r="O220" s="205"/>
      <c r="P220" s="205"/>
      <c r="Q220" s="205"/>
      <c r="R220" s="205"/>
      <c r="S220" s="205"/>
      <c r="T220" s="206"/>
      <c r="AT220" s="207" t="s">
        <v>135</v>
      </c>
      <c r="AU220" s="207" t="s">
        <v>133</v>
      </c>
      <c r="AV220" s="13" t="s">
        <v>81</v>
      </c>
      <c r="AW220" s="13" t="s">
        <v>31</v>
      </c>
      <c r="AX220" s="13" t="s">
        <v>73</v>
      </c>
      <c r="AY220" s="207" t="s">
        <v>125</v>
      </c>
    </row>
    <row r="221" spans="2:51" s="14" customFormat="1" ht="12">
      <c r="B221" s="208"/>
      <c r="C221" s="209"/>
      <c r="D221" s="199" t="s">
        <v>135</v>
      </c>
      <c r="E221" s="210" t="s">
        <v>1</v>
      </c>
      <c r="F221" s="211" t="s">
        <v>81</v>
      </c>
      <c r="G221" s="209"/>
      <c r="H221" s="212">
        <v>1</v>
      </c>
      <c r="I221" s="213"/>
      <c r="J221" s="209"/>
      <c r="K221" s="209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135</v>
      </c>
      <c r="AU221" s="218" t="s">
        <v>133</v>
      </c>
      <c r="AV221" s="14" t="s">
        <v>133</v>
      </c>
      <c r="AW221" s="14" t="s">
        <v>31</v>
      </c>
      <c r="AX221" s="14" t="s">
        <v>73</v>
      </c>
      <c r="AY221" s="218" t="s">
        <v>125</v>
      </c>
    </row>
    <row r="222" spans="2:51" s="15" customFormat="1" ht="12">
      <c r="B222" s="219"/>
      <c r="C222" s="220"/>
      <c r="D222" s="199" t="s">
        <v>135</v>
      </c>
      <c r="E222" s="221" t="s">
        <v>1</v>
      </c>
      <c r="F222" s="222" t="s">
        <v>154</v>
      </c>
      <c r="G222" s="220"/>
      <c r="H222" s="223">
        <v>2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135</v>
      </c>
      <c r="AU222" s="229" t="s">
        <v>133</v>
      </c>
      <c r="AV222" s="15" t="s">
        <v>132</v>
      </c>
      <c r="AW222" s="15" t="s">
        <v>31</v>
      </c>
      <c r="AX222" s="15" t="s">
        <v>81</v>
      </c>
      <c r="AY222" s="229" t="s">
        <v>125</v>
      </c>
    </row>
    <row r="223" spans="1:65" s="2" customFormat="1" ht="24.15" customHeight="1">
      <c r="A223" s="34"/>
      <c r="B223" s="35"/>
      <c r="C223" s="183" t="s">
        <v>314</v>
      </c>
      <c r="D223" s="183" t="s">
        <v>128</v>
      </c>
      <c r="E223" s="184" t="s">
        <v>315</v>
      </c>
      <c r="F223" s="185" t="s">
        <v>316</v>
      </c>
      <c r="G223" s="186" t="s">
        <v>131</v>
      </c>
      <c r="H223" s="187">
        <v>1</v>
      </c>
      <c r="I223" s="188"/>
      <c r="J223" s="189">
        <f>ROUND(I223*H223,2)</f>
        <v>0</v>
      </c>
      <c r="K223" s="190"/>
      <c r="L223" s="39"/>
      <c r="M223" s="191" t="s">
        <v>1</v>
      </c>
      <c r="N223" s="192" t="s">
        <v>39</v>
      </c>
      <c r="O223" s="71"/>
      <c r="P223" s="193">
        <f>O223*H223</f>
        <v>0</v>
      </c>
      <c r="Q223" s="193">
        <v>0</v>
      </c>
      <c r="R223" s="193">
        <f>Q223*H223</f>
        <v>0</v>
      </c>
      <c r="S223" s="193">
        <v>0.008</v>
      </c>
      <c r="T223" s="194">
        <f>S223*H223</f>
        <v>0.008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5" t="s">
        <v>199</v>
      </c>
      <c r="AT223" s="195" t="s">
        <v>128</v>
      </c>
      <c r="AU223" s="195" t="s">
        <v>133</v>
      </c>
      <c r="AY223" s="17" t="s">
        <v>125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17" t="s">
        <v>133</v>
      </c>
      <c r="BK223" s="196">
        <f>ROUND(I223*H223,2)</f>
        <v>0</v>
      </c>
      <c r="BL223" s="17" t="s">
        <v>199</v>
      </c>
      <c r="BM223" s="195" t="s">
        <v>317</v>
      </c>
    </row>
    <row r="224" spans="1:65" s="2" customFormat="1" ht="24.15" customHeight="1">
      <c r="A224" s="34"/>
      <c r="B224" s="35"/>
      <c r="C224" s="183" t="s">
        <v>318</v>
      </c>
      <c r="D224" s="183" t="s">
        <v>128</v>
      </c>
      <c r="E224" s="184" t="s">
        <v>319</v>
      </c>
      <c r="F224" s="185" t="s">
        <v>320</v>
      </c>
      <c r="G224" s="186" t="s">
        <v>131</v>
      </c>
      <c r="H224" s="187">
        <v>8</v>
      </c>
      <c r="I224" s="188"/>
      <c r="J224" s="189">
        <f>ROUND(I224*H224,2)</f>
        <v>0</v>
      </c>
      <c r="K224" s="190"/>
      <c r="L224" s="39"/>
      <c r="M224" s="191" t="s">
        <v>1</v>
      </c>
      <c r="N224" s="192" t="s">
        <v>39</v>
      </c>
      <c r="O224" s="71"/>
      <c r="P224" s="193">
        <f>O224*H224</f>
        <v>0</v>
      </c>
      <c r="Q224" s="193">
        <v>0</v>
      </c>
      <c r="R224" s="193">
        <f>Q224*H224</f>
        <v>0</v>
      </c>
      <c r="S224" s="193">
        <v>0.024</v>
      </c>
      <c r="T224" s="194">
        <f>S224*H224</f>
        <v>0.192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5" t="s">
        <v>132</v>
      </c>
      <c r="AT224" s="195" t="s">
        <v>128</v>
      </c>
      <c r="AU224" s="195" t="s">
        <v>133</v>
      </c>
      <c r="AY224" s="17" t="s">
        <v>125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17" t="s">
        <v>133</v>
      </c>
      <c r="BK224" s="196">
        <f>ROUND(I224*H224,2)</f>
        <v>0</v>
      </c>
      <c r="BL224" s="17" t="s">
        <v>132</v>
      </c>
      <c r="BM224" s="195" t="s">
        <v>321</v>
      </c>
    </row>
    <row r="225" spans="2:51" s="14" customFormat="1" ht="12">
      <c r="B225" s="208"/>
      <c r="C225" s="209"/>
      <c r="D225" s="199" t="s">
        <v>135</v>
      </c>
      <c r="E225" s="210" t="s">
        <v>1</v>
      </c>
      <c r="F225" s="211" t="s">
        <v>322</v>
      </c>
      <c r="G225" s="209"/>
      <c r="H225" s="212">
        <v>8</v>
      </c>
      <c r="I225" s="213"/>
      <c r="J225" s="209"/>
      <c r="K225" s="209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135</v>
      </c>
      <c r="AU225" s="218" t="s">
        <v>133</v>
      </c>
      <c r="AV225" s="14" t="s">
        <v>133</v>
      </c>
      <c r="AW225" s="14" t="s">
        <v>31</v>
      </c>
      <c r="AX225" s="14" t="s">
        <v>81</v>
      </c>
      <c r="AY225" s="218" t="s">
        <v>125</v>
      </c>
    </row>
    <row r="226" spans="1:65" s="2" customFormat="1" ht="24.15" customHeight="1">
      <c r="A226" s="34"/>
      <c r="B226" s="35"/>
      <c r="C226" s="183" t="s">
        <v>323</v>
      </c>
      <c r="D226" s="183" t="s">
        <v>128</v>
      </c>
      <c r="E226" s="184" t="s">
        <v>324</v>
      </c>
      <c r="F226" s="185" t="s">
        <v>325</v>
      </c>
      <c r="G226" s="186" t="s">
        <v>131</v>
      </c>
      <c r="H226" s="187">
        <v>1</v>
      </c>
      <c r="I226" s="188"/>
      <c r="J226" s="189">
        <f>ROUND(I226*H226,2)</f>
        <v>0</v>
      </c>
      <c r="K226" s="190"/>
      <c r="L226" s="39"/>
      <c r="M226" s="191" t="s">
        <v>1</v>
      </c>
      <c r="N226" s="192" t="s">
        <v>39</v>
      </c>
      <c r="O226" s="71"/>
      <c r="P226" s="193">
        <f>O226*H226</f>
        <v>0</v>
      </c>
      <c r="Q226" s="193">
        <v>0</v>
      </c>
      <c r="R226" s="193">
        <f>Q226*H226</f>
        <v>0</v>
      </c>
      <c r="S226" s="193">
        <v>0</v>
      </c>
      <c r="T226" s="194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5" t="s">
        <v>199</v>
      </c>
      <c r="AT226" s="195" t="s">
        <v>128</v>
      </c>
      <c r="AU226" s="195" t="s">
        <v>133</v>
      </c>
      <c r="AY226" s="17" t="s">
        <v>125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17" t="s">
        <v>133</v>
      </c>
      <c r="BK226" s="196">
        <f>ROUND(I226*H226,2)</f>
        <v>0</v>
      </c>
      <c r="BL226" s="17" t="s">
        <v>199</v>
      </c>
      <c r="BM226" s="195" t="s">
        <v>326</v>
      </c>
    </row>
    <row r="227" spans="1:65" s="2" customFormat="1" ht="24.15" customHeight="1">
      <c r="A227" s="34"/>
      <c r="B227" s="35"/>
      <c r="C227" s="230" t="s">
        <v>327</v>
      </c>
      <c r="D227" s="230" t="s">
        <v>232</v>
      </c>
      <c r="E227" s="231" t="s">
        <v>328</v>
      </c>
      <c r="F227" s="232" t="s">
        <v>329</v>
      </c>
      <c r="G227" s="233" t="s">
        <v>142</v>
      </c>
      <c r="H227" s="234">
        <v>1.1</v>
      </c>
      <c r="I227" s="235"/>
      <c r="J227" s="236">
        <f>ROUND(I227*H227,2)</f>
        <v>0</v>
      </c>
      <c r="K227" s="237"/>
      <c r="L227" s="238"/>
      <c r="M227" s="239" t="s">
        <v>1</v>
      </c>
      <c r="N227" s="240" t="s">
        <v>39</v>
      </c>
      <c r="O227" s="71"/>
      <c r="P227" s="193">
        <f>O227*H227</f>
        <v>0</v>
      </c>
      <c r="Q227" s="193">
        <v>0.0342</v>
      </c>
      <c r="R227" s="193">
        <f>Q227*H227</f>
        <v>0.03762000000000001</v>
      </c>
      <c r="S227" s="193">
        <v>0</v>
      </c>
      <c r="T227" s="194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5" t="s">
        <v>235</v>
      </c>
      <c r="AT227" s="195" t="s">
        <v>232</v>
      </c>
      <c r="AU227" s="195" t="s">
        <v>133</v>
      </c>
      <c r="AY227" s="17" t="s">
        <v>125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17" t="s">
        <v>133</v>
      </c>
      <c r="BK227" s="196">
        <f>ROUND(I227*H227,2)</f>
        <v>0</v>
      </c>
      <c r="BL227" s="17" t="s">
        <v>199</v>
      </c>
      <c r="BM227" s="195" t="s">
        <v>330</v>
      </c>
    </row>
    <row r="228" spans="2:51" s="14" customFormat="1" ht="12">
      <c r="B228" s="208"/>
      <c r="C228" s="209"/>
      <c r="D228" s="199" t="s">
        <v>135</v>
      </c>
      <c r="E228" s="209"/>
      <c r="F228" s="211" t="s">
        <v>331</v>
      </c>
      <c r="G228" s="209"/>
      <c r="H228" s="212">
        <v>1.1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135</v>
      </c>
      <c r="AU228" s="218" t="s">
        <v>133</v>
      </c>
      <c r="AV228" s="14" t="s">
        <v>133</v>
      </c>
      <c r="AW228" s="14" t="s">
        <v>4</v>
      </c>
      <c r="AX228" s="14" t="s">
        <v>81</v>
      </c>
      <c r="AY228" s="218" t="s">
        <v>125</v>
      </c>
    </row>
    <row r="229" spans="1:65" s="2" customFormat="1" ht="24.15" customHeight="1">
      <c r="A229" s="34"/>
      <c r="B229" s="35"/>
      <c r="C229" s="183" t="s">
        <v>332</v>
      </c>
      <c r="D229" s="183" t="s">
        <v>128</v>
      </c>
      <c r="E229" s="184" t="s">
        <v>333</v>
      </c>
      <c r="F229" s="185" t="s">
        <v>334</v>
      </c>
      <c r="G229" s="186" t="s">
        <v>131</v>
      </c>
      <c r="H229" s="187">
        <v>1</v>
      </c>
      <c r="I229" s="188"/>
      <c r="J229" s="189">
        <f>ROUND(I229*H229,2)</f>
        <v>0</v>
      </c>
      <c r="K229" s="190"/>
      <c r="L229" s="39"/>
      <c r="M229" s="191" t="s">
        <v>1</v>
      </c>
      <c r="N229" s="192" t="s">
        <v>39</v>
      </c>
      <c r="O229" s="71"/>
      <c r="P229" s="193">
        <f>O229*H229</f>
        <v>0</v>
      </c>
      <c r="Q229" s="193">
        <v>8E-05</v>
      </c>
      <c r="R229" s="193">
        <f>Q229*H229</f>
        <v>8E-05</v>
      </c>
      <c r="S229" s="193">
        <v>0</v>
      </c>
      <c r="T229" s="194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5" t="s">
        <v>199</v>
      </c>
      <c r="AT229" s="195" t="s">
        <v>128</v>
      </c>
      <c r="AU229" s="195" t="s">
        <v>133</v>
      </c>
      <c r="AY229" s="17" t="s">
        <v>125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17" t="s">
        <v>133</v>
      </c>
      <c r="BK229" s="196">
        <f>ROUND(I229*H229,2)</f>
        <v>0</v>
      </c>
      <c r="BL229" s="17" t="s">
        <v>199</v>
      </c>
      <c r="BM229" s="195" t="s">
        <v>335</v>
      </c>
    </row>
    <row r="230" spans="1:65" s="2" customFormat="1" ht="24.15" customHeight="1">
      <c r="A230" s="34"/>
      <c r="B230" s="35"/>
      <c r="C230" s="183" t="s">
        <v>336</v>
      </c>
      <c r="D230" s="183" t="s">
        <v>128</v>
      </c>
      <c r="E230" s="184" t="s">
        <v>337</v>
      </c>
      <c r="F230" s="185" t="s">
        <v>338</v>
      </c>
      <c r="G230" s="186" t="s">
        <v>165</v>
      </c>
      <c r="H230" s="187">
        <v>0.038</v>
      </c>
      <c r="I230" s="188"/>
      <c r="J230" s="189">
        <f>ROUND(I230*H230,2)</f>
        <v>0</v>
      </c>
      <c r="K230" s="190"/>
      <c r="L230" s="39"/>
      <c r="M230" s="191" t="s">
        <v>1</v>
      </c>
      <c r="N230" s="192" t="s">
        <v>39</v>
      </c>
      <c r="O230" s="71"/>
      <c r="P230" s="193">
        <f>O230*H230</f>
        <v>0</v>
      </c>
      <c r="Q230" s="193">
        <v>0</v>
      </c>
      <c r="R230" s="193">
        <f>Q230*H230</f>
        <v>0</v>
      </c>
      <c r="S230" s="193">
        <v>0</v>
      </c>
      <c r="T230" s="194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5" t="s">
        <v>199</v>
      </c>
      <c r="AT230" s="195" t="s">
        <v>128</v>
      </c>
      <c r="AU230" s="195" t="s">
        <v>133</v>
      </c>
      <c r="AY230" s="17" t="s">
        <v>125</v>
      </c>
      <c r="BE230" s="196">
        <f>IF(N230="základní",J230,0)</f>
        <v>0</v>
      </c>
      <c r="BF230" s="196">
        <f>IF(N230="snížená",J230,0)</f>
        <v>0</v>
      </c>
      <c r="BG230" s="196">
        <f>IF(N230="zákl. přenesená",J230,0)</f>
        <v>0</v>
      </c>
      <c r="BH230" s="196">
        <f>IF(N230="sníž. přenesená",J230,0)</f>
        <v>0</v>
      </c>
      <c r="BI230" s="196">
        <f>IF(N230="nulová",J230,0)</f>
        <v>0</v>
      </c>
      <c r="BJ230" s="17" t="s">
        <v>133</v>
      </c>
      <c r="BK230" s="196">
        <f>ROUND(I230*H230,2)</f>
        <v>0</v>
      </c>
      <c r="BL230" s="17" t="s">
        <v>199</v>
      </c>
      <c r="BM230" s="195" t="s">
        <v>339</v>
      </c>
    </row>
    <row r="231" spans="1:65" s="2" customFormat="1" ht="24.15" customHeight="1">
      <c r="A231" s="34"/>
      <c r="B231" s="35"/>
      <c r="C231" s="183" t="s">
        <v>340</v>
      </c>
      <c r="D231" s="183" t="s">
        <v>128</v>
      </c>
      <c r="E231" s="184" t="s">
        <v>341</v>
      </c>
      <c r="F231" s="185" t="s">
        <v>342</v>
      </c>
      <c r="G231" s="186" t="s">
        <v>165</v>
      </c>
      <c r="H231" s="187">
        <v>0.038</v>
      </c>
      <c r="I231" s="188"/>
      <c r="J231" s="189">
        <f>ROUND(I231*H231,2)</f>
        <v>0</v>
      </c>
      <c r="K231" s="190"/>
      <c r="L231" s="39"/>
      <c r="M231" s="191" t="s">
        <v>1</v>
      </c>
      <c r="N231" s="192" t="s">
        <v>39</v>
      </c>
      <c r="O231" s="71"/>
      <c r="P231" s="193">
        <f>O231*H231</f>
        <v>0</v>
      </c>
      <c r="Q231" s="193">
        <v>0</v>
      </c>
      <c r="R231" s="193">
        <f>Q231*H231</f>
        <v>0</v>
      </c>
      <c r="S231" s="193">
        <v>0</v>
      </c>
      <c r="T231" s="194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5" t="s">
        <v>199</v>
      </c>
      <c r="AT231" s="195" t="s">
        <v>128</v>
      </c>
      <c r="AU231" s="195" t="s">
        <v>133</v>
      </c>
      <c r="AY231" s="17" t="s">
        <v>125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7" t="s">
        <v>133</v>
      </c>
      <c r="BK231" s="196">
        <f>ROUND(I231*H231,2)</f>
        <v>0</v>
      </c>
      <c r="BL231" s="17" t="s">
        <v>199</v>
      </c>
      <c r="BM231" s="195" t="s">
        <v>343</v>
      </c>
    </row>
    <row r="232" spans="2:63" s="12" customFormat="1" ht="22.95" customHeight="1">
      <c r="B232" s="167"/>
      <c r="C232" s="168"/>
      <c r="D232" s="169" t="s">
        <v>72</v>
      </c>
      <c r="E232" s="181" t="s">
        <v>344</v>
      </c>
      <c r="F232" s="181" t="s">
        <v>345</v>
      </c>
      <c r="G232" s="168"/>
      <c r="H232" s="168"/>
      <c r="I232" s="171"/>
      <c r="J232" s="182">
        <f>BK232</f>
        <v>0</v>
      </c>
      <c r="K232" s="168"/>
      <c r="L232" s="173"/>
      <c r="M232" s="174"/>
      <c r="N232" s="175"/>
      <c r="O232" s="175"/>
      <c r="P232" s="176">
        <f>SUM(P233:P238)</f>
        <v>0</v>
      </c>
      <c r="Q232" s="175"/>
      <c r="R232" s="176">
        <f>SUM(R233:R238)</f>
        <v>0.00021600000000000002</v>
      </c>
      <c r="S232" s="175"/>
      <c r="T232" s="177">
        <f>SUM(T233:T238)</f>
        <v>0.001</v>
      </c>
      <c r="AR232" s="178" t="s">
        <v>133</v>
      </c>
      <c r="AT232" s="179" t="s">
        <v>72</v>
      </c>
      <c r="AU232" s="179" t="s">
        <v>81</v>
      </c>
      <c r="AY232" s="178" t="s">
        <v>125</v>
      </c>
      <c r="BK232" s="180">
        <f>SUM(BK233:BK238)</f>
        <v>0</v>
      </c>
    </row>
    <row r="233" spans="1:65" s="2" customFormat="1" ht="24.15" customHeight="1">
      <c r="A233" s="34"/>
      <c r="B233" s="35"/>
      <c r="C233" s="183" t="s">
        <v>346</v>
      </c>
      <c r="D233" s="183" t="s">
        <v>128</v>
      </c>
      <c r="E233" s="184" t="s">
        <v>347</v>
      </c>
      <c r="F233" s="185" t="s">
        <v>348</v>
      </c>
      <c r="G233" s="186" t="s">
        <v>349</v>
      </c>
      <c r="H233" s="187">
        <v>1</v>
      </c>
      <c r="I233" s="188"/>
      <c r="J233" s="189">
        <f>ROUND(I233*H233,2)</f>
        <v>0</v>
      </c>
      <c r="K233" s="190"/>
      <c r="L233" s="39"/>
      <c r="M233" s="191" t="s">
        <v>1</v>
      </c>
      <c r="N233" s="192" t="s">
        <v>39</v>
      </c>
      <c r="O233" s="71"/>
      <c r="P233" s="193">
        <f>O233*H233</f>
        <v>0</v>
      </c>
      <c r="Q233" s="193">
        <v>0</v>
      </c>
      <c r="R233" s="193">
        <f>Q233*H233</f>
        <v>0</v>
      </c>
      <c r="S233" s="193">
        <v>0.001</v>
      </c>
      <c r="T233" s="194">
        <f>S233*H233</f>
        <v>0.001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5" t="s">
        <v>199</v>
      </c>
      <c r="AT233" s="195" t="s">
        <v>128</v>
      </c>
      <c r="AU233" s="195" t="s">
        <v>133</v>
      </c>
      <c r="AY233" s="17" t="s">
        <v>125</v>
      </c>
      <c r="BE233" s="196">
        <f>IF(N233="základní",J233,0)</f>
        <v>0</v>
      </c>
      <c r="BF233" s="196">
        <f>IF(N233="snížená",J233,0)</f>
        <v>0</v>
      </c>
      <c r="BG233" s="196">
        <f>IF(N233="zákl. přenesená",J233,0)</f>
        <v>0</v>
      </c>
      <c r="BH233" s="196">
        <f>IF(N233="sníž. přenesená",J233,0)</f>
        <v>0</v>
      </c>
      <c r="BI233" s="196">
        <f>IF(N233="nulová",J233,0)</f>
        <v>0</v>
      </c>
      <c r="BJ233" s="17" t="s">
        <v>133</v>
      </c>
      <c r="BK233" s="196">
        <f>ROUND(I233*H233,2)</f>
        <v>0</v>
      </c>
      <c r="BL233" s="17" t="s">
        <v>199</v>
      </c>
      <c r="BM233" s="195" t="s">
        <v>350</v>
      </c>
    </row>
    <row r="234" spans="2:51" s="13" customFormat="1" ht="12">
      <c r="B234" s="197"/>
      <c r="C234" s="198"/>
      <c r="D234" s="199" t="s">
        <v>135</v>
      </c>
      <c r="E234" s="200" t="s">
        <v>1</v>
      </c>
      <c r="F234" s="201" t="s">
        <v>150</v>
      </c>
      <c r="G234" s="198"/>
      <c r="H234" s="200" t="s">
        <v>1</v>
      </c>
      <c r="I234" s="202"/>
      <c r="J234" s="198"/>
      <c r="K234" s="198"/>
      <c r="L234" s="203"/>
      <c r="M234" s="204"/>
      <c r="N234" s="205"/>
      <c r="O234" s="205"/>
      <c r="P234" s="205"/>
      <c r="Q234" s="205"/>
      <c r="R234" s="205"/>
      <c r="S234" s="205"/>
      <c r="T234" s="206"/>
      <c r="AT234" s="207" t="s">
        <v>135</v>
      </c>
      <c r="AU234" s="207" t="s">
        <v>133</v>
      </c>
      <c r="AV234" s="13" t="s">
        <v>81</v>
      </c>
      <c r="AW234" s="13" t="s">
        <v>31</v>
      </c>
      <c r="AX234" s="13" t="s">
        <v>73</v>
      </c>
      <c r="AY234" s="207" t="s">
        <v>125</v>
      </c>
    </row>
    <row r="235" spans="2:51" s="14" customFormat="1" ht="12">
      <c r="B235" s="208"/>
      <c r="C235" s="209"/>
      <c r="D235" s="199" t="s">
        <v>135</v>
      </c>
      <c r="E235" s="210" t="s">
        <v>1</v>
      </c>
      <c r="F235" s="211" t="s">
        <v>351</v>
      </c>
      <c r="G235" s="209"/>
      <c r="H235" s="212">
        <v>1</v>
      </c>
      <c r="I235" s="213"/>
      <c r="J235" s="209"/>
      <c r="K235" s="209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135</v>
      </c>
      <c r="AU235" s="218" t="s">
        <v>133</v>
      </c>
      <c r="AV235" s="14" t="s">
        <v>133</v>
      </c>
      <c r="AW235" s="14" t="s">
        <v>31</v>
      </c>
      <c r="AX235" s="14" t="s">
        <v>81</v>
      </c>
      <c r="AY235" s="218" t="s">
        <v>125</v>
      </c>
    </row>
    <row r="236" spans="1:65" s="2" customFormat="1" ht="16.5" customHeight="1">
      <c r="A236" s="34"/>
      <c r="B236" s="35"/>
      <c r="C236" s="183" t="s">
        <v>352</v>
      </c>
      <c r="D236" s="183" t="s">
        <v>128</v>
      </c>
      <c r="E236" s="184" t="s">
        <v>353</v>
      </c>
      <c r="F236" s="185" t="s">
        <v>354</v>
      </c>
      <c r="G236" s="186" t="s">
        <v>349</v>
      </c>
      <c r="H236" s="187">
        <v>1</v>
      </c>
      <c r="I236" s="188"/>
      <c r="J236" s="189">
        <f>ROUND(I236*H236,2)</f>
        <v>0</v>
      </c>
      <c r="K236" s="190"/>
      <c r="L236" s="39"/>
      <c r="M236" s="191" t="s">
        <v>1</v>
      </c>
      <c r="N236" s="192" t="s">
        <v>39</v>
      </c>
      <c r="O236" s="71"/>
      <c r="P236" s="193">
        <f>O236*H236</f>
        <v>0</v>
      </c>
      <c r="Q236" s="193">
        <v>0</v>
      </c>
      <c r="R236" s="193">
        <f>Q236*H236</f>
        <v>0</v>
      </c>
      <c r="S236" s="193">
        <v>0</v>
      </c>
      <c r="T236" s="194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5" t="s">
        <v>199</v>
      </c>
      <c r="AT236" s="195" t="s">
        <v>128</v>
      </c>
      <c r="AU236" s="195" t="s">
        <v>133</v>
      </c>
      <c r="AY236" s="17" t="s">
        <v>125</v>
      </c>
      <c r="BE236" s="196">
        <f>IF(N236="základní",J236,0)</f>
        <v>0</v>
      </c>
      <c r="BF236" s="196">
        <f>IF(N236="snížená",J236,0)</f>
        <v>0</v>
      </c>
      <c r="BG236" s="196">
        <f>IF(N236="zákl. přenesená",J236,0)</f>
        <v>0</v>
      </c>
      <c r="BH236" s="196">
        <f>IF(N236="sníž. přenesená",J236,0)</f>
        <v>0</v>
      </c>
      <c r="BI236" s="196">
        <f>IF(N236="nulová",J236,0)</f>
        <v>0</v>
      </c>
      <c r="BJ236" s="17" t="s">
        <v>133</v>
      </c>
      <c r="BK236" s="196">
        <f>ROUND(I236*H236,2)</f>
        <v>0</v>
      </c>
      <c r="BL236" s="17" t="s">
        <v>199</v>
      </c>
      <c r="BM236" s="195" t="s">
        <v>355</v>
      </c>
    </row>
    <row r="237" spans="1:65" s="2" customFormat="1" ht="16.5" customHeight="1">
      <c r="A237" s="34"/>
      <c r="B237" s="35"/>
      <c r="C237" s="230" t="s">
        <v>356</v>
      </c>
      <c r="D237" s="230" t="s">
        <v>232</v>
      </c>
      <c r="E237" s="231" t="s">
        <v>357</v>
      </c>
      <c r="F237" s="232" t="s">
        <v>358</v>
      </c>
      <c r="G237" s="233" t="s">
        <v>349</v>
      </c>
      <c r="H237" s="234">
        <v>1.08</v>
      </c>
      <c r="I237" s="235"/>
      <c r="J237" s="236">
        <f>ROUND(I237*H237,2)</f>
        <v>0</v>
      </c>
      <c r="K237" s="237"/>
      <c r="L237" s="238"/>
      <c r="M237" s="239" t="s">
        <v>1</v>
      </c>
      <c r="N237" s="240" t="s">
        <v>39</v>
      </c>
      <c r="O237" s="71"/>
      <c r="P237" s="193">
        <f>O237*H237</f>
        <v>0</v>
      </c>
      <c r="Q237" s="193">
        <v>0.0002</v>
      </c>
      <c r="R237" s="193">
        <f>Q237*H237</f>
        <v>0.00021600000000000002</v>
      </c>
      <c r="S237" s="193">
        <v>0</v>
      </c>
      <c r="T237" s="194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5" t="s">
        <v>235</v>
      </c>
      <c r="AT237" s="195" t="s">
        <v>232</v>
      </c>
      <c r="AU237" s="195" t="s">
        <v>133</v>
      </c>
      <c r="AY237" s="17" t="s">
        <v>125</v>
      </c>
      <c r="BE237" s="196">
        <f>IF(N237="základní",J237,0)</f>
        <v>0</v>
      </c>
      <c r="BF237" s="196">
        <f>IF(N237="snížená",J237,0)</f>
        <v>0</v>
      </c>
      <c r="BG237" s="196">
        <f>IF(N237="zákl. přenesená",J237,0)</f>
        <v>0</v>
      </c>
      <c r="BH237" s="196">
        <f>IF(N237="sníž. přenesená",J237,0)</f>
        <v>0</v>
      </c>
      <c r="BI237" s="196">
        <f>IF(N237="nulová",J237,0)</f>
        <v>0</v>
      </c>
      <c r="BJ237" s="17" t="s">
        <v>133</v>
      </c>
      <c r="BK237" s="196">
        <f>ROUND(I237*H237,2)</f>
        <v>0</v>
      </c>
      <c r="BL237" s="17" t="s">
        <v>199</v>
      </c>
      <c r="BM237" s="195" t="s">
        <v>359</v>
      </c>
    </row>
    <row r="238" spans="2:51" s="14" customFormat="1" ht="12">
      <c r="B238" s="208"/>
      <c r="C238" s="209"/>
      <c r="D238" s="199" t="s">
        <v>135</v>
      </c>
      <c r="E238" s="209"/>
      <c r="F238" s="211" t="s">
        <v>360</v>
      </c>
      <c r="G238" s="209"/>
      <c r="H238" s="212">
        <v>1.08</v>
      </c>
      <c r="I238" s="213"/>
      <c r="J238" s="209"/>
      <c r="K238" s="209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135</v>
      </c>
      <c r="AU238" s="218" t="s">
        <v>133</v>
      </c>
      <c r="AV238" s="14" t="s">
        <v>133</v>
      </c>
      <c r="AW238" s="14" t="s">
        <v>4</v>
      </c>
      <c r="AX238" s="14" t="s">
        <v>81</v>
      </c>
      <c r="AY238" s="218" t="s">
        <v>125</v>
      </c>
    </row>
    <row r="239" spans="2:63" s="12" customFormat="1" ht="22.95" customHeight="1">
      <c r="B239" s="167"/>
      <c r="C239" s="168"/>
      <c r="D239" s="169" t="s">
        <v>72</v>
      </c>
      <c r="E239" s="181" t="s">
        <v>361</v>
      </c>
      <c r="F239" s="181" t="s">
        <v>362</v>
      </c>
      <c r="G239" s="168"/>
      <c r="H239" s="168"/>
      <c r="I239" s="171"/>
      <c r="J239" s="182">
        <f>BK239</f>
        <v>0</v>
      </c>
      <c r="K239" s="168"/>
      <c r="L239" s="173"/>
      <c r="M239" s="174"/>
      <c r="N239" s="175"/>
      <c r="O239" s="175"/>
      <c r="P239" s="176">
        <f>SUM(P240:P248)</f>
        <v>0</v>
      </c>
      <c r="Q239" s="175"/>
      <c r="R239" s="176">
        <f>SUM(R240:R248)</f>
        <v>0.00153155</v>
      </c>
      <c r="S239" s="175"/>
      <c r="T239" s="177">
        <f>SUM(T240:T248)</f>
        <v>0</v>
      </c>
      <c r="AR239" s="178" t="s">
        <v>133</v>
      </c>
      <c r="AT239" s="179" t="s">
        <v>72</v>
      </c>
      <c r="AU239" s="179" t="s">
        <v>81</v>
      </c>
      <c r="AY239" s="178" t="s">
        <v>125</v>
      </c>
      <c r="BK239" s="180">
        <f>SUM(BK240:BK248)</f>
        <v>0</v>
      </c>
    </row>
    <row r="240" spans="1:65" s="2" customFormat="1" ht="16.5" customHeight="1">
      <c r="A240" s="34"/>
      <c r="B240" s="35"/>
      <c r="C240" s="183" t="s">
        <v>363</v>
      </c>
      <c r="D240" s="183" t="s">
        <v>128</v>
      </c>
      <c r="E240" s="184" t="s">
        <v>364</v>
      </c>
      <c r="F240" s="185" t="s">
        <v>365</v>
      </c>
      <c r="G240" s="186" t="s">
        <v>349</v>
      </c>
      <c r="H240" s="187">
        <v>20</v>
      </c>
      <c r="I240" s="188"/>
      <c r="J240" s="189">
        <f>ROUND(I240*H240,2)</f>
        <v>0</v>
      </c>
      <c r="K240" s="190"/>
      <c r="L240" s="39"/>
      <c r="M240" s="191" t="s">
        <v>1</v>
      </c>
      <c r="N240" s="192" t="s">
        <v>39</v>
      </c>
      <c r="O240" s="71"/>
      <c r="P240" s="193">
        <f>O240*H240</f>
        <v>0</v>
      </c>
      <c r="Q240" s="193">
        <v>3E-05</v>
      </c>
      <c r="R240" s="193">
        <f>Q240*H240</f>
        <v>0.0006000000000000001</v>
      </c>
      <c r="S240" s="193">
        <v>0</v>
      </c>
      <c r="T240" s="194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5" t="s">
        <v>199</v>
      </c>
      <c r="AT240" s="195" t="s">
        <v>128</v>
      </c>
      <c r="AU240" s="195" t="s">
        <v>133</v>
      </c>
      <c r="AY240" s="17" t="s">
        <v>125</v>
      </c>
      <c r="BE240" s="196">
        <f>IF(N240="základní",J240,0)</f>
        <v>0</v>
      </c>
      <c r="BF240" s="196">
        <f>IF(N240="snížená",J240,0)</f>
        <v>0</v>
      </c>
      <c r="BG240" s="196">
        <f>IF(N240="zákl. přenesená",J240,0)</f>
        <v>0</v>
      </c>
      <c r="BH240" s="196">
        <f>IF(N240="sníž. přenesená",J240,0)</f>
        <v>0</v>
      </c>
      <c r="BI240" s="196">
        <f>IF(N240="nulová",J240,0)</f>
        <v>0</v>
      </c>
      <c r="BJ240" s="17" t="s">
        <v>133</v>
      </c>
      <c r="BK240" s="196">
        <f>ROUND(I240*H240,2)</f>
        <v>0</v>
      </c>
      <c r="BL240" s="17" t="s">
        <v>199</v>
      </c>
      <c r="BM240" s="195" t="s">
        <v>366</v>
      </c>
    </row>
    <row r="241" spans="1:65" s="2" customFormat="1" ht="24.15" customHeight="1">
      <c r="A241" s="34"/>
      <c r="B241" s="35"/>
      <c r="C241" s="183" t="s">
        <v>367</v>
      </c>
      <c r="D241" s="183" t="s">
        <v>128</v>
      </c>
      <c r="E241" s="184" t="s">
        <v>368</v>
      </c>
      <c r="F241" s="185" t="s">
        <v>369</v>
      </c>
      <c r="G241" s="186" t="s">
        <v>142</v>
      </c>
      <c r="H241" s="187">
        <v>18.631</v>
      </c>
      <c r="I241" s="188"/>
      <c r="J241" s="189">
        <f>ROUND(I241*H241,2)</f>
        <v>0</v>
      </c>
      <c r="K241" s="190"/>
      <c r="L241" s="39"/>
      <c r="M241" s="191" t="s">
        <v>1</v>
      </c>
      <c r="N241" s="192" t="s">
        <v>39</v>
      </c>
      <c r="O241" s="71"/>
      <c r="P241" s="193">
        <f>O241*H241</f>
        <v>0</v>
      </c>
      <c r="Q241" s="193">
        <v>5E-05</v>
      </c>
      <c r="R241" s="193">
        <f>Q241*H241</f>
        <v>0.0009315500000000001</v>
      </c>
      <c r="S241" s="193">
        <v>0</v>
      </c>
      <c r="T241" s="194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5" t="s">
        <v>199</v>
      </c>
      <c r="AT241" s="195" t="s">
        <v>128</v>
      </c>
      <c r="AU241" s="195" t="s">
        <v>133</v>
      </c>
      <c r="AY241" s="17" t="s">
        <v>125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7" t="s">
        <v>133</v>
      </c>
      <c r="BK241" s="196">
        <f>ROUND(I241*H241,2)</f>
        <v>0</v>
      </c>
      <c r="BL241" s="17" t="s">
        <v>199</v>
      </c>
      <c r="BM241" s="195" t="s">
        <v>370</v>
      </c>
    </row>
    <row r="242" spans="2:51" s="13" customFormat="1" ht="12">
      <c r="B242" s="197"/>
      <c r="C242" s="198"/>
      <c r="D242" s="199" t="s">
        <v>135</v>
      </c>
      <c r="E242" s="200" t="s">
        <v>1</v>
      </c>
      <c r="F242" s="201" t="s">
        <v>148</v>
      </c>
      <c r="G242" s="198"/>
      <c r="H242" s="200" t="s">
        <v>1</v>
      </c>
      <c r="I242" s="202"/>
      <c r="J242" s="198"/>
      <c r="K242" s="198"/>
      <c r="L242" s="203"/>
      <c r="M242" s="204"/>
      <c r="N242" s="205"/>
      <c r="O242" s="205"/>
      <c r="P242" s="205"/>
      <c r="Q242" s="205"/>
      <c r="R242" s="205"/>
      <c r="S242" s="205"/>
      <c r="T242" s="206"/>
      <c r="AT242" s="207" t="s">
        <v>135</v>
      </c>
      <c r="AU242" s="207" t="s">
        <v>133</v>
      </c>
      <c r="AV242" s="13" t="s">
        <v>81</v>
      </c>
      <c r="AW242" s="13" t="s">
        <v>31</v>
      </c>
      <c r="AX242" s="13" t="s">
        <v>73</v>
      </c>
      <c r="AY242" s="207" t="s">
        <v>125</v>
      </c>
    </row>
    <row r="243" spans="2:51" s="14" customFormat="1" ht="12">
      <c r="B243" s="208"/>
      <c r="C243" s="209"/>
      <c r="D243" s="199" t="s">
        <v>135</v>
      </c>
      <c r="E243" s="210" t="s">
        <v>1</v>
      </c>
      <c r="F243" s="211" t="s">
        <v>371</v>
      </c>
      <c r="G243" s="209"/>
      <c r="H243" s="212">
        <v>16.621</v>
      </c>
      <c r="I243" s="213"/>
      <c r="J243" s="209"/>
      <c r="K243" s="209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135</v>
      </c>
      <c r="AU243" s="218" t="s">
        <v>133</v>
      </c>
      <c r="AV243" s="14" t="s">
        <v>133</v>
      </c>
      <c r="AW243" s="14" t="s">
        <v>31</v>
      </c>
      <c r="AX243" s="14" t="s">
        <v>73</v>
      </c>
      <c r="AY243" s="218" t="s">
        <v>125</v>
      </c>
    </row>
    <row r="244" spans="2:51" s="13" customFormat="1" ht="12">
      <c r="B244" s="197"/>
      <c r="C244" s="198"/>
      <c r="D244" s="199" t="s">
        <v>135</v>
      </c>
      <c r="E244" s="200" t="s">
        <v>1</v>
      </c>
      <c r="F244" s="201" t="s">
        <v>150</v>
      </c>
      <c r="G244" s="198"/>
      <c r="H244" s="200" t="s">
        <v>1</v>
      </c>
      <c r="I244" s="202"/>
      <c r="J244" s="198"/>
      <c r="K244" s="198"/>
      <c r="L244" s="203"/>
      <c r="M244" s="204"/>
      <c r="N244" s="205"/>
      <c r="O244" s="205"/>
      <c r="P244" s="205"/>
      <c r="Q244" s="205"/>
      <c r="R244" s="205"/>
      <c r="S244" s="205"/>
      <c r="T244" s="206"/>
      <c r="AT244" s="207" t="s">
        <v>135</v>
      </c>
      <c r="AU244" s="207" t="s">
        <v>133</v>
      </c>
      <c r="AV244" s="13" t="s">
        <v>81</v>
      </c>
      <c r="AW244" s="13" t="s">
        <v>31</v>
      </c>
      <c r="AX244" s="13" t="s">
        <v>73</v>
      </c>
      <c r="AY244" s="207" t="s">
        <v>125</v>
      </c>
    </row>
    <row r="245" spans="2:51" s="14" customFormat="1" ht="12">
      <c r="B245" s="208"/>
      <c r="C245" s="209"/>
      <c r="D245" s="199" t="s">
        <v>135</v>
      </c>
      <c r="E245" s="210" t="s">
        <v>1</v>
      </c>
      <c r="F245" s="211" t="s">
        <v>372</v>
      </c>
      <c r="G245" s="209"/>
      <c r="H245" s="212">
        <v>2.01</v>
      </c>
      <c r="I245" s="213"/>
      <c r="J245" s="209"/>
      <c r="K245" s="209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135</v>
      </c>
      <c r="AU245" s="218" t="s">
        <v>133</v>
      </c>
      <c r="AV245" s="14" t="s">
        <v>133</v>
      </c>
      <c r="AW245" s="14" t="s">
        <v>31</v>
      </c>
      <c r="AX245" s="14" t="s">
        <v>73</v>
      </c>
      <c r="AY245" s="218" t="s">
        <v>125</v>
      </c>
    </row>
    <row r="246" spans="2:51" s="15" customFormat="1" ht="12">
      <c r="B246" s="219"/>
      <c r="C246" s="220"/>
      <c r="D246" s="199" t="s">
        <v>135</v>
      </c>
      <c r="E246" s="221" t="s">
        <v>1</v>
      </c>
      <c r="F246" s="222" t="s">
        <v>154</v>
      </c>
      <c r="G246" s="220"/>
      <c r="H246" s="223">
        <v>18.631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135</v>
      </c>
      <c r="AU246" s="229" t="s">
        <v>133</v>
      </c>
      <c r="AV246" s="15" t="s">
        <v>132</v>
      </c>
      <c r="AW246" s="15" t="s">
        <v>31</v>
      </c>
      <c r="AX246" s="15" t="s">
        <v>81</v>
      </c>
      <c r="AY246" s="229" t="s">
        <v>125</v>
      </c>
    </row>
    <row r="247" spans="1:65" s="2" customFormat="1" ht="24.15" customHeight="1">
      <c r="A247" s="34"/>
      <c r="B247" s="35"/>
      <c r="C247" s="183" t="s">
        <v>373</v>
      </c>
      <c r="D247" s="183" t="s">
        <v>128</v>
      </c>
      <c r="E247" s="184" t="s">
        <v>374</v>
      </c>
      <c r="F247" s="185" t="s">
        <v>375</v>
      </c>
      <c r="G247" s="186" t="s">
        <v>165</v>
      </c>
      <c r="H247" s="187">
        <v>0.002</v>
      </c>
      <c r="I247" s="188"/>
      <c r="J247" s="189">
        <f>ROUND(I247*H247,2)</f>
        <v>0</v>
      </c>
      <c r="K247" s="190"/>
      <c r="L247" s="39"/>
      <c r="M247" s="191" t="s">
        <v>1</v>
      </c>
      <c r="N247" s="192" t="s">
        <v>39</v>
      </c>
      <c r="O247" s="71"/>
      <c r="P247" s="193">
        <f>O247*H247</f>
        <v>0</v>
      </c>
      <c r="Q247" s="193">
        <v>0</v>
      </c>
      <c r="R247" s="193">
        <f>Q247*H247</f>
        <v>0</v>
      </c>
      <c r="S247" s="193">
        <v>0</v>
      </c>
      <c r="T247" s="194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5" t="s">
        <v>199</v>
      </c>
      <c r="AT247" s="195" t="s">
        <v>128</v>
      </c>
      <c r="AU247" s="195" t="s">
        <v>133</v>
      </c>
      <c r="AY247" s="17" t="s">
        <v>125</v>
      </c>
      <c r="BE247" s="196">
        <f>IF(N247="základní",J247,0)</f>
        <v>0</v>
      </c>
      <c r="BF247" s="196">
        <f>IF(N247="snížená",J247,0)</f>
        <v>0</v>
      </c>
      <c r="BG247" s="196">
        <f>IF(N247="zákl. přenesená",J247,0)</f>
        <v>0</v>
      </c>
      <c r="BH247" s="196">
        <f>IF(N247="sníž. přenesená",J247,0)</f>
        <v>0</v>
      </c>
      <c r="BI247" s="196">
        <f>IF(N247="nulová",J247,0)</f>
        <v>0</v>
      </c>
      <c r="BJ247" s="17" t="s">
        <v>133</v>
      </c>
      <c r="BK247" s="196">
        <f>ROUND(I247*H247,2)</f>
        <v>0</v>
      </c>
      <c r="BL247" s="17" t="s">
        <v>199</v>
      </c>
      <c r="BM247" s="195" t="s">
        <v>376</v>
      </c>
    </row>
    <row r="248" spans="1:65" s="2" customFormat="1" ht="24.15" customHeight="1">
      <c r="A248" s="34"/>
      <c r="B248" s="35"/>
      <c r="C248" s="183" t="s">
        <v>377</v>
      </c>
      <c r="D248" s="183" t="s">
        <v>128</v>
      </c>
      <c r="E248" s="184" t="s">
        <v>378</v>
      </c>
      <c r="F248" s="185" t="s">
        <v>379</v>
      </c>
      <c r="G248" s="186" t="s">
        <v>165</v>
      </c>
      <c r="H248" s="187">
        <v>0.002</v>
      </c>
      <c r="I248" s="188"/>
      <c r="J248" s="189">
        <f>ROUND(I248*H248,2)</f>
        <v>0</v>
      </c>
      <c r="K248" s="190"/>
      <c r="L248" s="39"/>
      <c r="M248" s="191" t="s">
        <v>1</v>
      </c>
      <c r="N248" s="192" t="s">
        <v>39</v>
      </c>
      <c r="O248" s="71"/>
      <c r="P248" s="193">
        <f>O248*H248</f>
        <v>0</v>
      </c>
      <c r="Q248" s="193">
        <v>0</v>
      </c>
      <c r="R248" s="193">
        <f>Q248*H248</f>
        <v>0</v>
      </c>
      <c r="S248" s="193">
        <v>0</v>
      </c>
      <c r="T248" s="194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5" t="s">
        <v>199</v>
      </c>
      <c r="AT248" s="195" t="s">
        <v>128</v>
      </c>
      <c r="AU248" s="195" t="s">
        <v>133</v>
      </c>
      <c r="AY248" s="17" t="s">
        <v>125</v>
      </c>
      <c r="BE248" s="196">
        <f>IF(N248="základní",J248,0)</f>
        <v>0</v>
      </c>
      <c r="BF248" s="196">
        <f>IF(N248="snížená",J248,0)</f>
        <v>0</v>
      </c>
      <c r="BG248" s="196">
        <f>IF(N248="zákl. přenesená",J248,0)</f>
        <v>0</v>
      </c>
      <c r="BH248" s="196">
        <f>IF(N248="sníž. přenesená",J248,0)</f>
        <v>0</v>
      </c>
      <c r="BI248" s="196">
        <f>IF(N248="nulová",J248,0)</f>
        <v>0</v>
      </c>
      <c r="BJ248" s="17" t="s">
        <v>133</v>
      </c>
      <c r="BK248" s="196">
        <f>ROUND(I248*H248,2)</f>
        <v>0</v>
      </c>
      <c r="BL248" s="17" t="s">
        <v>199</v>
      </c>
      <c r="BM248" s="195" t="s">
        <v>380</v>
      </c>
    </row>
    <row r="249" spans="2:63" s="12" customFormat="1" ht="22.95" customHeight="1">
      <c r="B249" s="167"/>
      <c r="C249" s="168"/>
      <c r="D249" s="169" t="s">
        <v>72</v>
      </c>
      <c r="E249" s="181" t="s">
        <v>381</v>
      </c>
      <c r="F249" s="181" t="s">
        <v>382</v>
      </c>
      <c r="G249" s="168"/>
      <c r="H249" s="168"/>
      <c r="I249" s="171"/>
      <c r="J249" s="182">
        <f>BK249</f>
        <v>0</v>
      </c>
      <c r="K249" s="168"/>
      <c r="L249" s="173"/>
      <c r="M249" s="174"/>
      <c r="N249" s="175"/>
      <c r="O249" s="175"/>
      <c r="P249" s="176">
        <f>SUM(P250:P275)</f>
        <v>0</v>
      </c>
      <c r="Q249" s="175"/>
      <c r="R249" s="176">
        <f>SUM(R250:R275)</f>
        <v>0.0026574000000000003</v>
      </c>
      <c r="S249" s="175"/>
      <c r="T249" s="177">
        <f>SUM(T250:T275)</f>
        <v>0</v>
      </c>
      <c r="AR249" s="178" t="s">
        <v>133</v>
      </c>
      <c r="AT249" s="179" t="s">
        <v>72</v>
      </c>
      <c r="AU249" s="179" t="s">
        <v>81</v>
      </c>
      <c r="AY249" s="178" t="s">
        <v>125</v>
      </c>
      <c r="BK249" s="180">
        <f>SUM(BK250:BK275)</f>
        <v>0</v>
      </c>
    </row>
    <row r="250" spans="1:65" s="2" customFormat="1" ht="16.5" customHeight="1">
      <c r="A250" s="34"/>
      <c r="B250" s="35"/>
      <c r="C250" s="183" t="s">
        <v>383</v>
      </c>
      <c r="D250" s="183" t="s">
        <v>128</v>
      </c>
      <c r="E250" s="184" t="s">
        <v>384</v>
      </c>
      <c r="F250" s="185" t="s">
        <v>385</v>
      </c>
      <c r="G250" s="186" t="s">
        <v>142</v>
      </c>
      <c r="H250" s="187">
        <v>6.18</v>
      </c>
      <c r="I250" s="188"/>
      <c r="J250" s="189">
        <f>ROUND(I250*H250,2)</f>
        <v>0</v>
      </c>
      <c r="K250" s="190"/>
      <c r="L250" s="39"/>
      <c r="M250" s="191" t="s">
        <v>1</v>
      </c>
      <c r="N250" s="192" t="s">
        <v>39</v>
      </c>
      <c r="O250" s="71"/>
      <c r="P250" s="193">
        <f>O250*H250</f>
        <v>0</v>
      </c>
      <c r="Q250" s="193">
        <v>0</v>
      </c>
      <c r="R250" s="193">
        <f>Q250*H250</f>
        <v>0</v>
      </c>
      <c r="S250" s="193">
        <v>0</v>
      </c>
      <c r="T250" s="194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5" t="s">
        <v>199</v>
      </c>
      <c r="AT250" s="195" t="s">
        <v>128</v>
      </c>
      <c r="AU250" s="195" t="s">
        <v>133</v>
      </c>
      <c r="AY250" s="17" t="s">
        <v>125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17" t="s">
        <v>133</v>
      </c>
      <c r="BK250" s="196">
        <f>ROUND(I250*H250,2)</f>
        <v>0</v>
      </c>
      <c r="BL250" s="17" t="s">
        <v>199</v>
      </c>
      <c r="BM250" s="195" t="s">
        <v>386</v>
      </c>
    </row>
    <row r="251" spans="2:51" s="13" customFormat="1" ht="12">
      <c r="B251" s="197"/>
      <c r="C251" s="198"/>
      <c r="D251" s="199" t="s">
        <v>135</v>
      </c>
      <c r="E251" s="200" t="s">
        <v>1</v>
      </c>
      <c r="F251" s="201" t="s">
        <v>387</v>
      </c>
      <c r="G251" s="198"/>
      <c r="H251" s="200" t="s">
        <v>1</v>
      </c>
      <c r="I251" s="202"/>
      <c r="J251" s="198"/>
      <c r="K251" s="198"/>
      <c r="L251" s="203"/>
      <c r="M251" s="204"/>
      <c r="N251" s="205"/>
      <c r="O251" s="205"/>
      <c r="P251" s="205"/>
      <c r="Q251" s="205"/>
      <c r="R251" s="205"/>
      <c r="S251" s="205"/>
      <c r="T251" s="206"/>
      <c r="AT251" s="207" t="s">
        <v>135</v>
      </c>
      <c r="AU251" s="207" t="s">
        <v>133</v>
      </c>
      <c r="AV251" s="13" t="s">
        <v>81</v>
      </c>
      <c r="AW251" s="13" t="s">
        <v>31</v>
      </c>
      <c r="AX251" s="13" t="s">
        <v>73</v>
      </c>
      <c r="AY251" s="207" t="s">
        <v>125</v>
      </c>
    </row>
    <row r="252" spans="2:51" s="13" customFormat="1" ht="12">
      <c r="B252" s="197"/>
      <c r="C252" s="198"/>
      <c r="D252" s="199" t="s">
        <v>135</v>
      </c>
      <c r="E252" s="200" t="s">
        <v>1</v>
      </c>
      <c r="F252" s="201" t="s">
        <v>148</v>
      </c>
      <c r="G252" s="198"/>
      <c r="H252" s="200" t="s">
        <v>1</v>
      </c>
      <c r="I252" s="202"/>
      <c r="J252" s="198"/>
      <c r="K252" s="198"/>
      <c r="L252" s="203"/>
      <c r="M252" s="204"/>
      <c r="N252" s="205"/>
      <c r="O252" s="205"/>
      <c r="P252" s="205"/>
      <c r="Q252" s="205"/>
      <c r="R252" s="205"/>
      <c r="S252" s="205"/>
      <c r="T252" s="206"/>
      <c r="AT252" s="207" t="s">
        <v>135</v>
      </c>
      <c r="AU252" s="207" t="s">
        <v>133</v>
      </c>
      <c r="AV252" s="13" t="s">
        <v>81</v>
      </c>
      <c r="AW252" s="13" t="s">
        <v>31</v>
      </c>
      <c r="AX252" s="13" t="s">
        <v>73</v>
      </c>
      <c r="AY252" s="207" t="s">
        <v>125</v>
      </c>
    </row>
    <row r="253" spans="2:51" s="14" customFormat="1" ht="12">
      <c r="B253" s="208"/>
      <c r="C253" s="209"/>
      <c r="D253" s="199" t="s">
        <v>135</v>
      </c>
      <c r="E253" s="210" t="s">
        <v>1</v>
      </c>
      <c r="F253" s="211" t="s">
        <v>388</v>
      </c>
      <c r="G253" s="209"/>
      <c r="H253" s="212">
        <v>1.5</v>
      </c>
      <c r="I253" s="213"/>
      <c r="J253" s="209"/>
      <c r="K253" s="209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135</v>
      </c>
      <c r="AU253" s="218" t="s">
        <v>133</v>
      </c>
      <c r="AV253" s="14" t="s">
        <v>133</v>
      </c>
      <c r="AW253" s="14" t="s">
        <v>31</v>
      </c>
      <c r="AX253" s="14" t="s">
        <v>73</v>
      </c>
      <c r="AY253" s="218" t="s">
        <v>125</v>
      </c>
    </row>
    <row r="254" spans="2:51" s="13" customFormat="1" ht="12">
      <c r="B254" s="197"/>
      <c r="C254" s="198"/>
      <c r="D254" s="199" t="s">
        <v>135</v>
      </c>
      <c r="E254" s="200" t="s">
        <v>1</v>
      </c>
      <c r="F254" s="201" t="s">
        <v>152</v>
      </c>
      <c r="G254" s="198"/>
      <c r="H254" s="200" t="s">
        <v>1</v>
      </c>
      <c r="I254" s="202"/>
      <c r="J254" s="198"/>
      <c r="K254" s="198"/>
      <c r="L254" s="203"/>
      <c r="M254" s="204"/>
      <c r="N254" s="205"/>
      <c r="O254" s="205"/>
      <c r="P254" s="205"/>
      <c r="Q254" s="205"/>
      <c r="R254" s="205"/>
      <c r="S254" s="205"/>
      <c r="T254" s="206"/>
      <c r="AT254" s="207" t="s">
        <v>135</v>
      </c>
      <c r="AU254" s="207" t="s">
        <v>133</v>
      </c>
      <c r="AV254" s="13" t="s">
        <v>81</v>
      </c>
      <c r="AW254" s="13" t="s">
        <v>31</v>
      </c>
      <c r="AX254" s="13" t="s">
        <v>73</v>
      </c>
      <c r="AY254" s="207" t="s">
        <v>125</v>
      </c>
    </row>
    <row r="255" spans="2:51" s="14" customFormat="1" ht="12">
      <c r="B255" s="208"/>
      <c r="C255" s="209"/>
      <c r="D255" s="199" t="s">
        <v>135</v>
      </c>
      <c r="E255" s="210" t="s">
        <v>1</v>
      </c>
      <c r="F255" s="211" t="s">
        <v>389</v>
      </c>
      <c r="G255" s="209"/>
      <c r="H255" s="212">
        <v>1.56</v>
      </c>
      <c r="I255" s="213"/>
      <c r="J255" s="209"/>
      <c r="K255" s="209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135</v>
      </c>
      <c r="AU255" s="218" t="s">
        <v>133</v>
      </c>
      <c r="AV255" s="14" t="s">
        <v>133</v>
      </c>
      <c r="AW255" s="14" t="s">
        <v>31</v>
      </c>
      <c r="AX255" s="14" t="s">
        <v>73</v>
      </c>
      <c r="AY255" s="218" t="s">
        <v>125</v>
      </c>
    </row>
    <row r="256" spans="2:51" s="13" customFormat="1" ht="12">
      <c r="B256" s="197"/>
      <c r="C256" s="198"/>
      <c r="D256" s="199" t="s">
        <v>135</v>
      </c>
      <c r="E256" s="200" t="s">
        <v>1</v>
      </c>
      <c r="F256" s="201" t="s">
        <v>150</v>
      </c>
      <c r="G256" s="198"/>
      <c r="H256" s="200" t="s">
        <v>1</v>
      </c>
      <c r="I256" s="202"/>
      <c r="J256" s="198"/>
      <c r="K256" s="198"/>
      <c r="L256" s="203"/>
      <c r="M256" s="204"/>
      <c r="N256" s="205"/>
      <c r="O256" s="205"/>
      <c r="P256" s="205"/>
      <c r="Q256" s="205"/>
      <c r="R256" s="205"/>
      <c r="S256" s="205"/>
      <c r="T256" s="206"/>
      <c r="AT256" s="207" t="s">
        <v>135</v>
      </c>
      <c r="AU256" s="207" t="s">
        <v>133</v>
      </c>
      <c r="AV256" s="13" t="s">
        <v>81</v>
      </c>
      <c r="AW256" s="13" t="s">
        <v>31</v>
      </c>
      <c r="AX256" s="13" t="s">
        <v>73</v>
      </c>
      <c r="AY256" s="207" t="s">
        <v>125</v>
      </c>
    </row>
    <row r="257" spans="2:51" s="14" customFormat="1" ht="12">
      <c r="B257" s="208"/>
      <c r="C257" s="209"/>
      <c r="D257" s="199" t="s">
        <v>135</v>
      </c>
      <c r="E257" s="210" t="s">
        <v>1</v>
      </c>
      <c r="F257" s="211" t="s">
        <v>389</v>
      </c>
      <c r="G257" s="209"/>
      <c r="H257" s="212">
        <v>1.56</v>
      </c>
      <c r="I257" s="213"/>
      <c r="J257" s="209"/>
      <c r="K257" s="209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135</v>
      </c>
      <c r="AU257" s="218" t="s">
        <v>133</v>
      </c>
      <c r="AV257" s="14" t="s">
        <v>133</v>
      </c>
      <c r="AW257" s="14" t="s">
        <v>31</v>
      </c>
      <c r="AX257" s="14" t="s">
        <v>73</v>
      </c>
      <c r="AY257" s="218" t="s">
        <v>125</v>
      </c>
    </row>
    <row r="258" spans="2:51" s="13" customFormat="1" ht="12">
      <c r="B258" s="197"/>
      <c r="C258" s="198"/>
      <c r="D258" s="199" t="s">
        <v>135</v>
      </c>
      <c r="E258" s="200" t="s">
        <v>1</v>
      </c>
      <c r="F258" s="201" t="s">
        <v>390</v>
      </c>
      <c r="G258" s="198"/>
      <c r="H258" s="200" t="s">
        <v>1</v>
      </c>
      <c r="I258" s="202"/>
      <c r="J258" s="198"/>
      <c r="K258" s="198"/>
      <c r="L258" s="203"/>
      <c r="M258" s="204"/>
      <c r="N258" s="205"/>
      <c r="O258" s="205"/>
      <c r="P258" s="205"/>
      <c r="Q258" s="205"/>
      <c r="R258" s="205"/>
      <c r="S258" s="205"/>
      <c r="T258" s="206"/>
      <c r="AT258" s="207" t="s">
        <v>135</v>
      </c>
      <c r="AU258" s="207" t="s">
        <v>133</v>
      </c>
      <c r="AV258" s="13" t="s">
        <v>81</v>
      </c>
      <c r="AW258" s="13" t="s">
        <v>31</v>
      </c>
      <c r="AX258" s="13" t="s">
        <v>73</v>
      </c>
      <c r="AY258" s="207" t="s">
        <v>125</v>
      </c>
    </row>
    <row r="259" spans="2:51" s="14" customFormat="1" ht="12">
      <c r="B259" s="208"/>
      <c r="C259" s="209"/>
      <c r="D259" s="199" t="s">
        <v>135</v>
      </c>
      <c r="E259" s="210" t="s">
        <v>1</v>
      </c>
      <c r="F259" s="211" t="s">
        <v>389</v>
      </c>
      <c r="G259" s="209"/>
      <c r="H259" s="212">
        <v>1.56</v>
      </c>
      <c r="I259" s="213"/>
      <c r="J259" s="209"/>
      <c r="K259" s="209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135</v>
      </c>
      <c r="AU259" s="218" t="s">
        <v>133</v>
      </c>
      <c r="AV259" s="14" t="s">
        <v>133</v>
      </c>
      <c r="AW259" s="14" t="s">
        <v>31</v>
      </c>
      <c r="AX259" s="14" t="s">
        <v>73</v>
      </c>
      <c r="AY259" s="218" t="s">
        <v>125</v>
      </c>
    </row>
    <row r="260" spans="2:51" s="15" customFormat="1" ht="12">
      <c r="B260" s="219"/>
      <c r="C260" s="220"/>
      <c r="D260" s="199" t="s">
        <v>135</v>
      </c>
      <c r="E260" s="221" t="s">
        <v>1</v>
      </c>
      <c r="F260" s="222" t="s">
        <v>154</v>
      </c>
      <c r="G260" s="220"/>
      <c r="H260" s="223">
        <v>6.18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135</v>
      </c>
      <c r="AU260" s="229" t="s">
        <v>133</v>
      </c>
      <c r="AV260" s="15" t="s">
        <v>132</v>
      </c>
      <c r="AW260" s="15" t="s">
        <v>31</v>
      </c>
      <c r="AX260" s="15" t="s">
        <v>81</v>
      </c>
      <c r="AY260" s="229" t="s">
        <v>125</v>
      </c>
    </row>
    <row r="261" spans="1:65" s="2" customFormat="1" ht="24.15" customHeight="1">
      <c r="A261" s="34"/>
      <c r="B261" s="35"/>
      <c r="C261" s="183" t="s">
        <v>391</v>
      </c>
      <c r="D261" s="183" t="s">
        <v>128</v>
      </c>
      <c r="E261" s="184" t="s">
        <v>392</v>
      </c>
      <c r="F261" s="185" t="s">
        <v>393</v>
      </c>
      <c r="G261" s="186" t="s">
        <v>142</v>
      </c>
      <c r="H261" s="187">
        <v>6.18</v>
      </c>
      <c r="I261" s="188"/>
      <c r="J261" s="189">
        <f>ROUND(I261*H261,2)</f>
        <v>0</v>
      </c>
      <c r="K261" s="190"/>
      <c r="L261" s="39"/>
      <c r="M261" s="191" t="s">
        <v>1</v>
      </c>
      <c r="N261" s="192" t="s">
        <v>39</v>
      </c>
      <c r="O261" s="71"/>
      <c r="P261" s="193">
        <f>O261*H261</f>
        <v>0</v>
      </c>
      <c r="Q261" s="193">
        <v>2E-05</v>
      </c>
      <c r="R261" s="193">
        <f>Q261*H261</f>
        <v>0.0001236</v>
      </c>
      <c r="S261" s="193">
        <v>0</v>
      </c>
      <c r="T261" s="194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5" t="s">
        <v>199</v>
      </c>
      <c r="AT261" s="195" t="s">
        <v>128</v>
      </c>
      <c r="AU261" s="195" t="s">
        <v>133</v>
      </c>
      <c r="AY261" s="17" t="s">
        <v>125</v>
      </c>
      <c r="BE261" s="196">
        <f>IF(N261="základní",J261,0)</f>
        <v>0</v>
      </c>
      <c r="BF261" s="196">
        <f>IF(N261="snížená",J261,0)</f>
        <v>0</v>
      </c>
      <c r="BG261" s="196">
        <f>IF(N261="zákl. přenesená",J261,0)</f>
        <v>0</v>
      </c>
      <c r="BH261" s="196">
        <f>IF(N261="sníž. přenesená",J261,0)</f>
        <v>0</v>
      </c>
      <c r="BI261" s="196">
        <f>IF(N261="nulová",J261,0)</f>
        <v>0</v>
      </c>
      <c r="BJ261" s="17" t="s">
        <v>133</v>
      </c>
      <c r="BK261" s="196">
        <f>ROUND(I261*H261,2)</f>
        <v>0</v>
      </c>
      <c r="BL261" s="17" t="s">
        <v>199</v>
      </c>
      <c r="BM261" s="195" t="s">
        <v>394</v>
      </c>
    </row>
    <row r="262" spans="2:51" s="13" customFormat="1" ht="12">
      <c r="B262" s="197"/>
      <c r="C262" s="198"/>
      <c r="D262" s="199" t="s">
        <v>135</v>
      </c>
      <c r="E262" s="200" t="s">
        <v>1</v>
      </c>
      <c r="F262" s="201" t="s">
        <v>387</v>
      </c>
      <c r="G262" s="198"/>
      <c r="H262" s="200" t="s">
        <v>1</v>
      </c>
      <c r="I262" s="202"/>
      <c r="J262" s="198"/>
      <c r="K262" s="198"/>
      <c r="L262" s="203"/>
      <c r="M262" s="204"/>
      <c r="N262" s="205"/>
      <c r="O262" s="205"/>
      <c r="P262" s="205"/>
      <c r="Q262" s="205"/>
      <c r="R262" s="205"/>
      <c r="S262" s="205"/>
      <c r="T262" s="206"/>
      <c r="AT262" s="207" t="s">
        <v>135</v>
      </c>
      <c r="AU262" s="207" t="s">
        <v>133</v>
      </c>
      <c r="AV262" s="13" t="s">
        <v>81</v>
      </c>
      <c r="AW262" s="13" t="s">
        <v>31</v>
      </c>
      <c r="AX262" s="13" t="s">
        <v>73</v>
      </c>
      <c r="AY262" s="207" t="s">
        <v>125</v>
      </c>
    </row>
    <row r="263" spans="2:51" s="13" customFormat="1" ht="12">
      <c r="B263" s="197"/>
      <c r="C263" s="198"/>
      <c r="D263" s="199" t="s">
        <v>135</v>
      </c>
      <c r="E263" s="200" t="s">
        <v>1</v>
      </c>
      <c r="F263" s="201" t="s">
        <v>152</v>
      </c>
      <c r="G263" s="198"/>
      <c r="H263" s="200" t="s">
        <v>1</v>
      </c>
      <c r="I263" s="202"/>
      <c r="J263" s="198"/>
      <c r="K263" s="198"/>
      <c r="L263" s="203"/>
      <c r="M263" s="204"/>
      <c r="N263" s="205"/>
      <c r="O263" s="205"/>
      <c r="P263" s="205"/>
      <c r="Q263" s="205"/>
      <c r="R263" s="205"/>
      <c r="S263" s="205"/>
      <c r="T263" s="206"/>
      <c r="AT263" s="207" t="s">
        <v>135</v>
      </c>
      <c r="AU263" s="207" t="s">
        <v>133</v>
      </c>
      <c r="AV263" s="13" t="s">
        <v>81</v>
      </c>
      <c r="AW263" s="13" t="s">
        <v>31</v>
      </c>
      <c r="AX263" s="13" t="s">
        <v>73</v>
      </c>
      <c r="AY263" s="207" t="s">
        <v>125</v>
      </c>
    </row>
    <row r="264" spans="2:51" s="14" customFormat="1" ht="12">
      <c r="B264" s="208"/>
      <c r="C264" s="209"/>
      <c r="D264" s="199" t="s">
        <v>135</v>
      </c>
      <c r="E264" s="210" t="s">
        <v>1</v>
      </c>
      <c r="F264" s="211" t="s">
        <v>389</v>
      </c>
      <c r="G264" s="209"/>
      <c r="H264" s="212">
        <v>1.56</v>
      </c>
      <c r="I264" s="213"/>
      <c r="J264" s="209"/>
      <c r="K264" s="209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135</v>
      </c>
      <c r="AU264" s="218" t="s">
        <v>133</v>
      </c>
      <c r="AV264" s="14" t="s">
        <v>133</v>
      </c>
      <c r="AW264" s="14" t="s">
        <v>31</v>
      </c>
      <c r="AX264" s="14" t="s">
        <v>73</v>
      </c>
      <c r="AY264" s="218" t="s">
        <v>125</v>
      </c>
    </row>
    <row r="265" spans="2:51" s="13" customFormat="1" ht="12">
      <c r="B265" s="197"/>
      <c r="C265" s="198"/>
      <c r="D265" s="199" t="s">
        <v>135</v>
      </c>
      <c r="E265" s="200" t="s">
        <v>1</v>
      </c>
      <c r="F265" s="201" t="s">
        <v>150</v>
      </c>
      <c r="G265" s="198"/>
      <c r="H265" s="200" t="s">
        <v>1</v>
      </c>
      <c r="I265" s="202"/>
      <c r="J265" s="198"/>
      <c r="K265" s="198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135</v>
      </c>
      <c r="AU265" s="207" t="s">
        <v>133</v>
      </c>
      <c r="AV265" s="13" t="s">
        <v>81</v>
      </c>
      <c r="AW265" s="13" t="s">
        <v>31</v>
      </c>
      <c r="AX265" s="13" t="s">
        <v>73</v>
      </c>
      <c r="AY265" s="207" t="s">
        <v>125</v>
      </c>
    </row>
    <row r="266" spans="2:51" s="14" customFormat="1" ht="12">
      <c r="B266" s="208"/>
      <c r="C266" s="209"/>
      <c r="D266" s="199" t="s">
        <v>135</v>
      </c>
      <c r="E266" s="210" t="s">
        <v>1</v>
      </c>
      <c r="F266" s="211" t="s">
        <v>389</v>
      </c>
      <c r="G266" s="209"/>
      <c r="H266" s="212">
        <v>1.56</v>
      </c>
      <c r="I266" s="213"/>
      <c r="J266" s="209"/>
      <c r="K266" s="209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135</v>
      </c>
      <c r="AU266" s="218" t="s">
        <v>133</v>
      </c>
      <c r="AV266" s="14" t="s">
        <v>133</v>
      </c>
      <c r="AW266" s="14" t="s">
        <v>31</v>
      </c>
      <c r="AX266" s="14" t="s">
        <v>73</v>
      </c>
      <c r="AY266" s="218" t="s">
        <v>125</v>
      </c>
    </row>
    <row r="267" spans="2:51" s="13" customFormat="1" ht="12">
      <c r="B267" s="197"/>
      <c r="C267" s="198"/>
      <c r="D267" s="199" t="s">
        <v>135</v>
      </c>
      <c r="E267" s="200" t="s">
        <v>1</v>
      </c>
      <c r="F267" s="201" t="s">
        <v>148</v>
      </c>
      <c r="G267" s="198"/>
      <c r="H267" s="200" t="s">
        <v>1</v>
      </c>
      <c r="I267" s="202"/>
      <c r="J267" s="198"/>
      <c r="K267" s="198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135</v>
      </c>
      <c r="AU267" s="207" t="s">
        <v>133</v>
      </c>
      <c r="AV267" s="13" t="s">
        <v>81</v>
      </c>
      <c r="AW267" s="13" t="s">
        <v>31</v>
      </c>
      <c r="AX267" s="13" t="s">
        <v>73</v>
      </c>
      <c r="AY267" s="207" t="s">
        <v>125</v>
      </c>
    </row>
    <row r="268" spans="2:51" s="14" customFormat="1" ht="12">
      <c r="B268" s="208"/>
      <c r="C268" s="209"/>
      <c r="D268" s="199" t="s">
        <v>135</v>
      </c>
      <c r="E268" s="210" t="s">
        <v>1</v>
      </c>
      <c r="F268" s="211" t="s">
        <v>388</v>
      </c>
      <c r="G268" s="209"/>
      <c r="H268" s="212">
        <v>1.5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135</v>
      </c>
      <c r="AU268" s="218" t="s">
        <v>133</v>
      </c>
      <c r="AV268" s="14" t="s">
        <v>133</v>
      </c>
      <c r="AW268" s="14" t="s">
        <v>31</v>
      </c>
      <c r="AX268" s="14" t="s">
        <v>73</v>
      </c>
      <c r="AY268" s="218" t="s">
        <v>125</v>
      </c>
    </row>
    <row r="269" spans="2:51" s="13" customFormat="1" ht="12">
      <c r="B269" s="197"/>
      <c r="C269" s="198"/>
      <c r="D269" s="199" t="s">
        <v>135</v>
      </c>
      <c r="E269" s="200" t="s">
        <v>1</v>
      </c>
      <c r="F269" s="201" t="s">
        <v>390</v>
      </c>
      <c r="G269" s="198"/>
      <c r="H269" s="200" t="s">
        <v>1</v>
      </c>
      <c r="I269" s="202"/>
      <c r="J269" s="198"/>
      <c r="K269" s="198"/>
      <c r="L269" s="203"/>
      <c r="M269" s="204"/>
      <c r="N269" s="205"/>
      <c r="O269" s="205"/>
      <c r="P269" s="205"/>
      <c r="Q269" s="205"/>
      <c r="R269" s="205"/>
      <c r="S269" s="205"/>
      <c r="T269" s="206"/>
      <c r="AT269" s="207" t="s">
        <v>135</v>
      </c>
      <c r="AU269" s="207" t="s">
        <v>133</v>
      </c>
      <c r="AV269" s="13" t="s">
        <v>81</v>
      </c>
      <c r="AW269" s="13" t="s">
        <v>31</v>
      </c>
      <c r="AX269" s="13" t="s">
        <v>73</v>
      </c>
      <c r="AY269" s="207" t="s">
        <v>125</v>
      </c>
    </row>
    <row r="270" spans="2:51" s="14" customFormat="1" ht="12">
      <c r="B270" s="208"/>
      <c r="C270" s="209"/>
      <c r="D270" s="199" t="s">
        <v>135</v>
      </c>
      <c r="E270" s="210" t="s">
        <v>1</v>
      </c>
      <c r="F270" s="211" t="s">
        <v>389</v>
      </c>
      <c r="G270" s="209"/>
      <c r="H270" s="212">
        <v>1.56</v>
      </c>
      <c r="I270" s="213"/>
      <c r="J270" s="209"/>
      <c r="K270" s="209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135</v>
      </c>
      <c r="AU270" s="218" t="s">
        <v>133</v>
      </c>
      <c r="AV270" s="14" t="s">
        <v>133</v>
      </c>
      <c r="AW270" s="14" t="s">
        <v>31</v>
      </c>
      <c r="AX270" s="14" t="s">
        <v>73</v>
      </c>
      <c r="AY270" s="218" t="s">
        <v>125</v>
      </c>
    </row>
    <row r="271" spans="2:51" s="15" customFormat="1" ht="12">
      <c r="B271" s="219"/>
      <c r="C271" s="220"/>
      <c r="D271" s="199" t="s">
        <v>135</v>
      </c>
      <c r="E271" s="221" t="s">
        <v>1</v>
      </c>
      <c r="F271" s="222" t="s">
        <v>154</v>
      </c>
      <c r="G271" s="220"/>
      <c r="H271" s="223">
        <v>6.18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135</v>
      </c>
      <c r="AU271" s="229" t="s">
        <v>133</v>
      </c>
      <c r="AV271" s="15" t="s">
        <v>132</v>
      </c>
      <c r="AW271" s="15" t="s">
        <v>31</v>
      </c>
      <c r="AX271" s="15" t="s">
        <v>81</v>
      </c>
      <c r="AY271" s="229" t="s">
        <v>125</v>
      </c>
    </row>
    <row r="272" spans="1:65" s="2" customFormat="1" ht="24.15" customHeight="1">
      <c r="A272" s="34"/>
      <c r="B272" s="35"/>
      <c r="C272" s="183" t="s">
        <v>395</v>
      </c>
      <c r="D272" s="183" t="s">
        <v>128</v>
      </c>
      <c r="E272" s="184" t="s">
        <v>396</v>
      </c>
      <c r="F272" s="185" t="s">
        <v>397</v>
      </c>
      <c r="G272" s="186" t="s">
        <v>142</v>
      </c>
      <c r="H272" s="187">
        <v>6.18</v>
      </c>
      <c r="I272" s="188"/>
      <c r="J272" s="189">
        <f>ROUND(I272*H272,2)</f>
        <v>0</v>
      </c>
      <c r="K272" s="190"/>
      <c r="L272" s="39"/>
      <c r="M272" s="191" t="s">
        <v>1</v>
      </c>
      <c r="N272" s="192" t="s">
        <v>39</v>
      </c>
      <c r="O272" s="71"/>
      <c r="P272" s="193">
        <f>O272*H272</f>
        <v>0</v>
      </c>
      <c r="Q272" s="193">
        <v>0.00014</v>
      </c>
      <c r="R272" s="193">
        <f>Q272*H272</f>
        <v>0.0008651999999999999</v>
      </c>
      <c r="S272" s="193">
        <v>0</v>
      </c>
      <c r="T272" s="194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5" t="s">
        <v>199</v>
      </c>
      <c r="AT272" s="195" t="s">
        <v>128</v>
      </c>
      <c r="AU272" s="195" t="s">
        <v>133</v>
      </c>
      <c r="AY272" s="17" t="s">
        <v>125</v>
      </c>
      <c r="BE272" s="196">
        <f>IF(N272="základní",J272,0)</f>
        <v>0</v>
      </c>
      <c r="BF272" s="196">
        <f>IF(N272="snížená",J272,0)</f>
        <v>0</v>
      </c>
      <c r="BG272" s="196">
        <f>IF(N272="zákl. přenesená",J272,0)</f>
        <v>0</v>
      </c>
      <c r="BH272" s="196">
        <f>IF(N272="sníž. přenesená",J272,0)</f>
        <v>0</v>
      </c>
      <c r="BI272" s="196">
        <f>IF(N272="nulová",J272,0)</f>
        <v>0</v>
      </c>
      <c r="BJ272" s="17" t="s">
        <v>133</v>
      </c>
      <c r="BK272" s="196">
        <f>ROUND(I272*H272,2)</f>
        <v>0</v>
      </c>
      <c r="BL272" s="17" t="s">
        <v>199</v>
      </c>
      <c r="BM272" s="195" t="s">
        <v>398</v>
      </c>
    </row>
    <row r="273" spans="1:65" s="2" customFormat="1" ht="24.15" customHeight="1">
      <c r="A273" s="34"/>
      <c r="B273" s="35"/>
      <c r="C273" s="183" t="s">
        <v>399</v>
      </c>
      <c r="D273" s="183" t="s">
        <v>128</v>
      </c>
      <c r="E273" s="184" t="s">
        <v>400</v>
      </c>
      <c r="F273" s="185" t="s">
        <v>401</v>
      </c>
      <c r="G273" s="186" t="s">
        <v>142</v>
      </c>
      <c r="H273" s="187">
        <v>6.18</v>
      </c>
      <c r="I273" s="188"/>
      <c r="J273" s="189">
        <f>ROUND(I273*H273,2)</f>
        <v>0</v>
      </c>
      <c r="K273" s="190"/>
      <c r="L273" s="39"/>
      <c r="M273" s="191" t="s">
        <v>1</v>
      </c>
      <c r="N273" s="192" t="s">
        <v>39</v>
      </c>
      <c r="O273" s="71"/>
      <c r="P273" s="193">
        <f>O273*H273</f>
        <v>0</v>
      </c>
      <c r="Q273" s="193">
        <v>0.00012</v>
      </c>
      <c r="R273" s="193">
        <f>Q273*H273</f>
        <v>0.0007416</v>
      </c>
      <c r="S273" s="193">
        <v>0</v>
      </c>
      <c r="T273" s="194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5" t="s">
        <v>199</v>
      </c>
      <c r="AT273" s="195" t="s">
        <v>128</v>
      </c>
      <c r="AU273" s="195" t="s">
        <v>133</v>
      </c>
      <c r="AY273" s="17" t="s">
        <v>125</v>
      </c>
      <c r="BE273" s="196">
        <f>IF(N273="základní",J273,0)</f>
        <v>0</v>
      </c>
      <c r="BF273" s="196">
        <f>IF(N273="snížená",J273,0)</f>
        <v>0</v>
      </c>
      <c r="BG273" s="196">
        <f>IF(N273="zákl. přenesená",J273,0)</f>
        <v>0</v>
      </c>
      <c r="BH273" s="196">
        <f>IF(N273="sníž. přenesená",J273,0)</f>
        <v>0</v>
      </c>
      <c r="BI273" s="196">
        <f>IF(N273="nulová",J273,0)</f>
        <v>0</v>
      </c>
      <c r="BJ273" s="17" t="s">
        <v>133</v>
      </c>
      <c r="BK273" s="196">
        <f>ROUND(I273*H273,2)</f>
        <v>0</v>
      </c>
      <c r="BL273" s="17" t="s">
        <v>199</v>
      </c>
      <c r="BM273" s="195" t="s">
        <v>402</v>
      </c>
    </row>
    <row r="274" spans="1:65" s="2" customFormat="1" ht="24.15" customHeight="1">
      <c r="A274" s="34"/>
      <c r="B274" s="35"/>
      <c r="C274" s="183" t="s">
        <v>403</v>
      </c>
      <c r="D274" s="183" t="s">
        <v>128</v>
      </c>
      <c r="E274" s="184" t="s">
        <v>404</v>
      </c>
      <c r="F274" s="185" t="s">
        <v>405</v>
      </c>
      <c r="G274" s="186" t="s">
        <v>142</v>
      </c>
      <c r="H274" s="187">
        <v>6.18</v>
      </c>
      <c r="I274" s="188"/>
      <c r="J274" s="189">
        <f>ROUND(I274*H274,2)</f>
        <v>0</v>
      </c>
      <c r="K274" s="190"/>
      <c r="L274" s="39"/>
      <c r="M274" s="191" t="s">
        <v>1</v>
      </c>
      <c r="N274" s="192" t="s">
        <v>39</v>
      </c>
      <c r="O274" s="71"/>
      <c r="P274" s="193">
        <f>O274*H274</f>
        <v>0</v>
      </c>
      <c r="Q274" s="193">
        <v>0.00012</v>
      </c>
      <c r="R274" s="193">
        <f>Q274*H274</f>
        <v>0.0007416</v>
      </c>
      <c r="S274" s="193">
        <v>0</v>
      </c>
      <c r="T274" s="194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5" t="s">
        <v>199</v>
      </c>
      <c r="AT274" s="195" t="s">
        <v>128</v>
      </c>
      <c r="AU274" s="195" t="s">
        <v>133</v>
      </c>
      <c r="AY274" s="17" t="s">
        <v>125</v>
      </c>
      <c r="BE274" s="196">
        <f>IF(N274="základní",J274,0)</f>
        <v>0</v>
      </c>
      <c r="BF274" s="196">
        <f>IF(N274="snížená",J274,0)</f>
        <v>0</v>
      </c>
      <c r="BG274" s="196">
        <f>IF(N274="zákl. přenesená",J274,0)</f>
        <v>0</v>
      </c>
      <c r="BH274" s="196">
        <f>IF(N274="sníž. přenesená",J274,0)</f>
        <v>0</v>
      </c>
      <c r="BI274" s="196">
        <f>IF(N274="nulová",J274,0)</f>
        <v>0</v>
      </c>
      <c r="BJ274" s="17" t="s">
        <v>133</v>
      </c>
      <c r="BK274" s="196">
        <f>ROUND(I274*H274,2)</f>
        <v>0</v>
      </c>
      <c r="BL274" s="17" t="s">
        <v>199</v>
      </c>
      <c r="BM274" s="195" t="s">
        <v>406</v>
      </c>
    </row>
    <row r="275" spans="1:65" s="2" customFormat="1" ht="24.15" customHeight="1">
      <c r="A275" s="34"/>
      <c r="B275" s="35"/>
      <c r="C275" s="183" t="s">
        <v>407</v>
      </c>
      <c r="D275" s="183" t="s">
        <v>128</v>
      </c>
      <c r="E275" s="184" t="s">
        <v>408</v>
      </c>
      <c r="F275" s="185" t="s">
        <v>409</v>
      </c>
      <c r="G275" s="186" t="s">
        <v>142</v>
      </c>
      <c r="H275" s="187">
        <v>6.18</v>
      </c>
      <c r="I275" s="188"/>
      <c r="J275" s="189">
        <f>ROUND(I275*H275,2)</f>
        <v>0</v>
      </c>
      <c r="K275" s="190"/>
      <c r="L275" s="39"/>
      <c r="M275" s="191" t="s">
        <v>1</v>
      </c>
      <c r="N275" s="192" t="s">
        <v>39</v>
      </c>
      <c r="O275" s="71"/>
      <c r="P275" s="193">
        <f>O275*H275</f>
        <v>0</v>
      </c>
      <c r="Q275" s="193">
        <v>3E-05</v>
      </c>
      <c r="R275" s="193">
        <f>Q275*H275</f>
        <v>0.0001854</v>
      </c>
      <c r="S275" s="193">
        <v>0</v>
      </c>
      <c r="T275" s="194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5" t="s">
        <v>199</v>
      </c>
      <c r="AT275" s="195" t="s">
        <v>128</v>
      </c>
      <c r="AU275" s="195" t="s">
        <v>133</v>
      </c>
      <c r="AY275" s="17" t="s">
        <v>125</v>
      </c>
      <c r="BE275" s="196">
        <f>IF(N275="základní",J275,0)</f>
        <v>0</v>
      </c>
      <c r="BF275" s="196">
        <f>IF(N275="snížená",J275,0)</f>
        <v>0</v>
      </c>
      <c r="BG275" s="196">
        <f>IF(N275="zákl. přenesená",J275,0)</f>
        <v>0</v>
      </c>
      <c r="BH275" s="196">
        <f>IF(N275="sníž. přenesená",J275,0)</f>
        <v>0</v>
      </c>
      <c r="BI275" s="196">
        <f>IF(N275="nulová",J275,0)</f>
        <v>0</v>
      </c>
      <c r="BJ275" s="17" t="s">
        <v>133</v>
      </c>
      <c r="BK275" s="196">
        <f>ROUND(I275*H275,2)</f>
        <v>0</v>
      </c>
      <c r="BL275" s="17" t="s">
        <v>199</v>
      </c>
      <c r="BM275" s="195" t="s">
        <v>410</v>
      </c>
    </row>
    <row r="276" spans="2:63" s="12" customFormat="1" ht="22.95" customHeight="1">
      <c r="B276" s="167"/>
      <c r="C276" s="168"/>
      <c r="D276" s="169" t="s">
        <v>72</v>
      </c>
      <c r="E276" s="181" t="s">
        <v>411</v>
      </c>
      <c r="F276" s="181" t="s">
        <v>412</v>
      </c>
      <c r="G276" s="168"/>
      <c r="H276" s="168"/>
      <c r="I276" s="171"/>
      <c r="J276" s="182">
        <f>BK276</f>
        <v>0</v>
      </c>
      <c r="K276" s="168"/>
      <c r="L276" s="173"/>
      <c r="M276" s="174"/>
      <c r="N276" s="175"/>
      <c r="O276" s="175"/>
      <c r="P276" s="176">
        <f>SUM(P277:P308)</f>
        <v>0</v>
      </c>
      <c r="Q276" s="175"/>
      <c r="R276" s="176">
        <f>SUM(R277:R308)</f>
        <v>0.06119876</v>
      </c>
      <c r="S276" s="175"/>
      <c r="T276" s="177">
        <f>SUM(T277:T308)</f>
        <v>0</v>
      </c>
      <c r="AR276" s="178" t="s">
        <v>133</v>
      </c>
      <c r="AT276" s="179" t="s">
        <v>72</v>
      </c>
      <c r="AU276" s="179" t="s">
        <v>81</v>
      </c>
      <c r="AY276" s="178" t="s">
        <v>125</v>
      </c>
      <c r="BK276" s="180">
        <f>SUM(BK277:BK308)</f>
        <v>0</v>
      </c>
    </row>
    <row r="277" spans="1:65" s="2" customFormat="1" ht="24.15" customHeight="1">
      <c r="A277" s="34"/>
      <c r="B277" s="35"/>
      <c r="C277" s="183" t="s">
        <v>413</v>
      </c>
      <c r="D277" s="183" t="s">
        <v>128</v>
      </c>
      <c r="E277" s="184" t="s">
        <v>414</v>
      </c>
      <c r="F277" s="185" t="s">
        <v>415</v>
      </c>
      <c r="G277" s="186" t="s">
        <v>142</v>
      </c>
      <c r="H277" s="187">
        <v>132.606</v>
      </c>
      <c r="I277" s="188"/>
      <c r="J277" s="189">
        <f>ROUND(I277*H277,2)</f>
        <v>0</v>
      </c>
      <c r="K277" s="190"/>
      <c r="L277" s="39"/>
      <c r="M277" s="191" t="s">
        <v>1</v>
      </c>
      <c r="N277" s="192" t="s">
        <v>39</v>
      </c>
      <c r="O277" s="71"/>
      <c r="P277" s="193">
        <f>O277*H277</f>
        <v>0</v>
      </c>
      <c r="Q277" s="193">
        <v>0</v>
      </c>
      <c r="R277" s="193">
        <f>Q277*H277</f>
        <v>0</v>
      </c>
      <c r="S277" s="193">
        <v>0</v>
      </c>
      <c r="T277" s="194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5" t="s">
        <v>199</v>
      </c>
      <c r="AT277" s="195" t="s">
        <v>128</v>
      </c>
      <c r="AU277" s="195" t="s">
        <v>133</v>
      </c>
      <c r="AY277" s="17" t="s">
        <v>125</v>
      </c>
      <c r="BE277" s="196">
        <f>IF(N277="základní",J277,0)</f>
        <v>0</v>
      </c>
      <c r="BF277" s="196">
        <f>IF(N277="snížená",J277,0)</f>
        <v>0</v>
      </c>
      <c r="BG277" s="196">
        <f>IF(N277="zákl. přenesená",J277,0)</f>
        <v>0</v>
      </c>
      <c r="BH277" s="196">
        <f>IF(N277="sníž. přenesená",J277,0)</f>
        <v>0</v>
      </c>
      <c r="BI277" s="196">
        <f>IF(N277="nulová",J277,0)</f>
        <v>0</v>
      </c>
      <c r="BJ277" s="17" t="s">
        <v>133</v>
      </c>
      <c r="BK277" s="196">
        <f>ROUND(I277*H277,2)</f>
        <v>0</v>
      </c>
      <c r="BL277" s="17" t="s">
        <v>199</v>
      </c>
      <c r="BM277" s="195" t="s">
        <v>416</v>
      </c>
    </row>
    <row r="278" spans="1:65" s="2" customFormat="1" ht="24.15" customHeight="1">
      <c r="A278" s="34"/>
      <c r="B278" s="35"/>
      <c r="C278" s="183" t="s">
        <v>417</v>
      </c>
      <c r="D278" s="183" t="s">
        <v>128</v>
      </c>
      <c r="E278" s="184" t="s">
        <v>418</v>
      </c>
      <c r="F278" s="185" t="s">
        <v>419</v>
      </c>
      <c r="G278" s="186" t="s">
        <v>349</v>
      </c>
      <c r="H278" s="187">
        <v>20</v>
      </c>
      <c r="I278" s="188"/>
      <c r="J278" s="189">
        <f>ROUND(I278*H278,2)</f>
        <v>0</v>
      </c>
      <c r="K278" s="190"/>
      <c r="L278" s="39"/>
      <c r="M278" s="191" t="s">
        <v>1</v>
      </c>
      <c r="N278" s="192" t="s">
        <v>39</v>
      </c>
      <c r="O278" s="71"/>
      <c r="P278" s="193">
        <f>O278*H278</f>
        <v>0</v>
      </c>
      <c r="Q278" s="193">
        <v>1E-05</v>
      </c>
      <c r="R278" s="193">
        <f>Q278*H278</f>
        <v>0.0002</v>
      </c>
      <c r="S278" s="193">
        <v>0</v>
      </c>
      <c r="T278" s="194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5" t="s">
        <v>199</v>
      </c>
      <c r="AT278" s="195" t="s">
        <v>128</v>
      </c>
      <c r="AU278" s="195" t="s">
        <v>133</v>
      </c>
      <c r="AY278" s="17" t="s">
        <v>125</v>
      </c>
      <c r="BE278" s="196">
        <f>IF(N278="základní",J278,0)</f>
        <v>0</v>
      </c>
      <c r="BF278" s="196">
        <f>IF(N278="snížená",J278,0)</f>
        <v>0</v>
      </c>
      <c r="BG278" s="196">
        <f>IF(N278="zákl. přenesená",J278,0)</f>
        <v>0</v>
      </c>
      <c r="BH278" s="196">
        <f>IF(N278="sníž. přenesená",J278,0)</f>
        <v>0</v>
      </c>
      <c r="BI278" s="196">
        <f>IF(N278="nulová",J278,0)</f>
        <v>0</v>
      </c>
      <c r="BJ278" s="17" t="s">
        <v>133</v>
      </c>
      <c r="BK278" s="196">
        <f>ROUND(I278*H278,2)</f>
        <v>0</v>
      </c>
      <c r="BL278" s="17" t="s">
        <v>199</v>
      </c>
      <c r="BM278" s="195" t="s">
        <v>420</v>
      </c>
    </row>
    <row r="279" spans="1:65" s="2" customFormat="1" ht="16.5" customHeight="1">
      <c r="A279" s="34"/>
      <c r="B279" s="35"/>
      <c r="C279" s="183" t="s">
        <v>421</v>
      </c>
      <c r="D279" s="183" t="s">
        <v>128</v>
      </c>
      <c r="E279" s="184" t="s">
        <v>422</v>
      </c>
      <c r="F279" s="185" t="s">
        <v>423</v>
      </c>
      <c r="G279" s="186" t="s">
        <v>142</v>
      </c>
      <c r="H279" s="187">
        <v>39.67</v>
      </c>
      <c r="I279" s="188"/>
      <c r="J279" s="189">
        <f>ROUND(I279*H279,2)</f>
        <v>0</v>
      </c>
      <c r="K279" s="190"/>
      <c r="L279" s="39"/>
      <c r="M279" s="191" t="s">
        <v>1</v>
      </c>
      <c r="N279" s="192" t="s">
        <v>39</v>
      </c>
      <c r="O279" s="71"/>
      <c r="P279" s="193">
        <f>O279*H279</f>
        <v>0</v>
      </c>
      <c r="Q279" s="193">
        <v>0</v>
      </c>
      <c r="R279" s="193">
        <f>Q279*H279</f>
        <v>0</v>
      </c>
      <c r="S279" s="193">
        <v>0</v>
      </c>
      <c r="T279" s="194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5" t="s">
        <v>199</v>
      </c>
      <c r="AT279" s="195" t="s">
        <v>128</v>
      </c>
      <c r="AU279" s="195" t="s">
        <v>133</v>
      </c>
      <c r="AY279" s="17" t="s">
        <v>125</v>
      </c>
      <c r="BE279" s="196">
        <f>IF(N279="základní",J279,0)</f>
        <v>0</v>
      </c>
      <c r="BF279" s="196">
        <f>IF(N279="snížená",J279,0)</f>
        <v>0</v>
      </c>
      <c r="BG279" s="196">
        <f>IF(N279="zákl. přenesená",J279,0)</f>
        <v>0</v>
      </c>
      <c r="BH279" s="196">
        <f>IF(N279="sníž. přenesená",J279,0)</f>
        <v>0</v>
      </c>
      <c r="BI279" s="196">
        <f>IF(N279="nulová",J279,0)</f>
        <v>0</v>
      </c>
      <c r="BJ279" s="17" t="s">
        <v>133</v>
      </c>
      <c r="BK279" s="196">
        <f>ROUND(I279*H279,2)</f>
        <v>0</v>
      </c>
      <c r="BL279" s="17" t="s">
        <v>199</v>
      </c>
      <c r="BM279" s="195" t="s">
        <v>424</v>
      </c>
    </row>
    <row r="280" spans="2:51" s="13" customFormat="1" ht="12">
      <c r="B280" s="197"/>
      <c r="C280" s="198"/>
      <c r="D280" s="199" t="s">
        <v>135</v>
      </c>
      <c r="E280" s="200" t="s">
        <v>1</v>
      </c>
      <c r="F280" s="201" t="s">
        <v>425</v>
      </c>
      <c r="G280" s="198"/>
      <c r="H280" s="200" t="s">
        <v>1</v>
      </c>
      <c r="I280" s="202"/>
      <c r="J280" s="198"/>
      <c r="K280" s="198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135</v>
      </c>
      <c r="AU280" s="207" t="s">
        <v>133</v>
      </c>
      <c r="AV280" s="13" t="s">
        <v>81</v>
      </c>
      <c r="AW280" s="13" t="s">
        <v>31</v>
      </c>
      <c r="AX280" s="13" t="s">
        <v>73</v>
      </c>
      <c r="AY280" s="207" t="s">
        <v>125</v>
      </c>
    </row>
    <row r="281" spans="2:51" s="14" customFormat="1" ht="12">
      <c r="B281" s="208"/>
      <c r="C281" s="209"/>
      <c r="D281" s="199" t="s">
        <v>135</v>
      </c>
      <c r="E281" s="210" t="s">
        <v>1</v>
      </c>
      <c r="F281" s="211" t="s">
        <v>426</v>
      </c>
      <c r="G281" s="209"/>
      <c r="H281" s="212">
        <v>39.67</v>
      </c>
      <c r="I281" s="213"/>
      <c r="J281" s="209"/>
      <c r="K281" s="209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135</v>
      </c>
      <c r="AU281" s="218" t="s">
        <v>133</v>
      </c>
      <c r="AV281" s="14" t="s">
        <v>133</v>
      </c>
      <c r="AW281" s="14" t="s">
        <v>31</v>
      </c>
      <c r="AX281" s="14" t="s">
        <v>73</v>
      </c>
      <c r="AY281" s="218" t="s">
        <v>125</v>
      </c>
    </row>
    <row r="282" spans="2:51" s="15" customFormat="1" ht="12">
      <c r="B282" s="219"/>
      <c r="C282" s="220"/>
      <c r="D282" s="199" t="s">
        <v>135</v>
      </c>
      <c r="E282" s="221" t="s">
        <v>1</v>
      </c>
      <c r="F282" s="222" t="s">
        <v>154</v>
      </c>
      <c r="G282" s="220"/>
      <c r="H282" s="223">
        <v>39.67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135</v>
      </c>
      <c r="AU282" s="229" t="s">
        <v>133</v>
      </c>
      <c r="AV282" s="15" t="s">
        <v>132</v>
      </c>
      <c r="AW282" s="15" t="s">
        <v>31</v>
      </c>
      <c r="AX282" s="15" t="s">
        <v>81</v>
      </c>
      <c r="AY282" s="229" t="s">
        <v>125</v>
      </c>
    </row>
    <row r="283" spans="1:65" s="2" customFormat="1" ht="16.5" customHeight="1">
      <c r="A283" s="34"/>
      <c r="B283" s="35"/>
      <c r="C283" s="230" t="s">
        <v>427</v>
      </c>
      <c r="D283" s="230" t="s">
        <v>232</v>
      </c>
      <c r="E283" s="231" t="s">
        <v>428</v>
      </c>
      <c r="F283" s="232" t="s">
        <v>429</v>
      </c>
      <c r="G283" s="233" t="s">
        <v>142</v>
      </c>
      <c r="H283" s="234">
        <v>47.604</v>
      </c>
      <c r="I283" s="235"/>
      <c r="J283" s="236">
        <f>ROUND(I283*H283,2)</f>
        <v>0</v>
      </c>
      <c r="K283" s="237"/>
      <c r="L283" s="238"/>
      <c r="M283" s="239" t="s">
        <v>1</v>
      </c>
      <c r="N283" s="240" t="s">
        <v>39</v>
      </c>
      <c r="O283" s="71"/>
      <c r="P283" s="193">
        <f>O283*H283</f>
        <v>0</v>
      </c>
      <c r="Q283" s="193">
        <v>0</v>
      </c>
      <c r="R283" s="193">
        <f>Q283*H283</f>
        <v>0</v>
      </c>
      <c r="S283" s="193">
        <v>0</v>
      </c>
      <c r="T283" s="194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5" t="s">
        <v>235</v>
      </c>
      <c r="AT283" s="195" t="s">
        <v>232</v>
      </c>
      <c r="AU283" s="195" t="s">
        <v>133</v>
      </c>
      <c r="AY283" s="17" t="s">
        <v>125</v>
      </c>
      <c r="BE283" s="196">
        <f>IF(N283="základní",J283,0)</f>
        <v>0</v>
      </c>
      <c r="BF283" s="196">
        <f>IF(N283="snížená",J283,0)</f>
        <v>0</v>
      </c>
      <c r="BG283" s="196">
        <f>IF(N283="zákl. přenesená",J283,0)</f>
        <v>0</v>
      </c>
      <c r="BH283" s="196">
        <f>IF(N283="sníž. přenesená",J283,0)</f>
        <v>0</v>
      </c>
      <c r="BI283" s="196">
        <f>IF(N283="nulová",J283,0)</f>
        <v>0</v>
      </c>
      <c r="BJ283" s="17" t="s">
        <v>133</v>
      </c>
      <c r="BK283" s="196">
        <f>ROUND(I283*H283,2)</f>
        <v>0</v>
      </c>
      <c r="BL283" s="17" t="s">
        <v>199</v>
      </c>
      <c r="BM283" s="195" t="s">
        <v>430</v>
      </c>
    </row>
    <row r="284" spans="2:51" s="14" customFormat="1" ht="12">
      <c r="B284" s="208"/>
      <c r="C284" s="209"/>
      <c r="D284" s="199" t="s">
        <v>135</v>
      </c>
      <c r="E284" s="209"/>
      <c r="F284" s="211" t="s">
        <v>431</v>
      </c>
      <c r="G284" s="209"/>
      <c r="H284" s="212">
        <v>47.604</v>
      </c>
      <c r="I284" s="213"/>
      <c r="J284" s="209"/>
      <c r="K284" s="209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135</v>
      </c>
      <c r="AU284" s="218" t="s">
        <v>133</v>
      </c>
      <c r="AV284" s="14" t="s">
        <v>133</v>
      </c>
      <c r="AW284" s="14" t="s">
        <v>4</v>
      </c>
      <c r="AX284" s="14" t="s">
        <v>81</v>
      </c>
      <c r="AY284" s="218" t="s">
        <v>125</v>
      </c>
    </row>
    <row r="285" spans="1:65" s="2" customFormat="1" ht="24.15" customHeight="1">
      <c r="A285" s="34"/>
      <c r="B285" s="35"/>
      <c r="C285" s="183" t="s">
        <v>432</v>
      </c>
      <c r="D285" s="183" t="s">
        <v>128</v>
      </c>
      <c r="E285" s="184" t="s">
        <v>433</v>
      </c>
      <c r="F285" s="185" t="s">
        <v>434</v>
      </c>
      <c r="G285" s="186" t="s">
        <v>142</v>
      </c>
      <c r="H285" s="187">
        <v>10</v>
      </c>
      <c r="I285" s="188"/>
      <c r="J285" s="189">
        <f>ROUND(I285*H285,2)</f>
        <v>0</v>
      </c>
      <c r="K285" s="190"/>
      <c r="L285" s="39"/>
      <c r="M285" s="191" t="s">
        <v>1</v>
      </c>
      <c r="N285" s="192" t="s">
        <v>39</v>
      </c>
      <c r="O285" s="71"/>
      <c r="P285" s="193">
        <f>O285*H285</f>
        <v>0</v>
      </c>
      <c r="Q285" s="193">
        <v>0</v>
      </c>
      <c r="R285" s="193">
        <f>Q285*H285</f>
        <v>0</v>
      </c>
      <c r="S285" s="193">
        <v>0</v>
      </c>
      <c r="T285" s="194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5" t="s">
        <v>199</v>
      </c>
      <c r="AT285" s="195" t="s">
        <v>128</v>
      </c>
      <c r="AU285" s="195" t="s">
        <v>133</v>
      </c>
      <c r="AY285" s="17" t="s">
        <v>125</v>
      </c>
      <c r="BE285" s="196">
        <f>IF(N285="základní",J285,0)</f>
        <v>0</v>
      </c>
      <c r="BF285" s="196">
        <f>IF(N285="snížená",J285,0)</f>
        <v>0</v>
      </c>
      <c r="BG285" s="196">
        <f>IF(N285="zákl. přenesená",J285,0)</f>
        <v>0</v>
      </c>
      <c r="BH285" s="196">
        <f>IF(N285="sníž. přenesená",J285,0)</f>
        <v>0</v>
      </c>
      <c r="BI285" s="196">
        <f>IF(N285="nulová",J285,0)</f>
        <v>0</v>
      </c>
      <c r="BJ285" s="17" t="s">
        <v>133</v>
      </c>
      <c r="BK285" s="196">
        <f>ROUND(I285*H285,2)</f>
        <v>0</v>
      </c>
      <c r="BL285" s="17" t="s">
        <v>199</v>
      </c>
      <c r="BM285" s="195" t="s">
        <v>435</v>
      </c>
    </row>
    <row r="286" spans="1:65" s="2" customFormat="1" ht="16.5" customHeight="1">
      <c r="A286" s="34"/>
      <c r="B286" s="35"/>
      <c r="C286" s="230" t="s">
        <v>436</v>
      </c>
      <c r="D286" s="230" t="s">
        <v>232</v>
      </c>
      <c r="E286" s="231" t="s">
        <v>437</v>
      </c>
      <c r="F286" s="232" t="s">
        <v>438</v>
      </c>
      <c r="G286" s="233" t="s">
        <v>142</v>
      </c>
      <c r="H286" s="234">
        <v>12</v>
      </c>
      <c r="I286" s="235"/>
      <c r="J286" s="236">
        <f>ROUND(I286*H286,2)</f>
        <v>0</v>
      </c>
      <c r="K286" s="237"/>
      <c r="L286" s="238"/>
      <c r="M286" s="239" t="s">
        <v>1</v>
      </c>
      <c r="N286" s="240" t="s">
        <v>39</v>
      </c>
      <c r="O286" s="71"/>
      <c r="P286" s="193">
        <f>O286*H286</f>
        <v>0</v>
      </c>
      <c r="Q286" s="193">
        <v>0</v>
      </c>
      <c r="R286" s="193">
        <f>Q286*H286</f>
        <v>0</v>
      </c>
      <c r="S286" s="193">
        <v>0</v>
      </c>
      <c r="T286" s="194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5" t="s">
        <v>235</v>
      </c>
      <c r="AT286" s="195" t="s">
        <v>232</v>
      </c>
      <c r="AU286" s="195" t="s">
        <v>133</v>
      </c>
      <c r="AY286" s="17" t="s">
        <v>125</v>
      </c>
      <c r="BE286" s="196">
        <f>IF(N286="základní",J286,0)</f>
        <v>0</v>
      </c>
      <c r="BF286" s="196">
        <f>IF(N286="snížená",J286,0)</f>
        <v>0</v>
      </c>
      <c r="BG286" s="196">
        <f>IF(N286="zákl. přenesená",J286,0)</f>
        <v>0</v>
      </c>
      <c r="BH286" s="196">
        <f>IF(N286="sníž. přenesená",J286,0)</f>
        <v>0</v>
      </c>
      <c r="BI286" s="196">
        <f>IF(N286="nulová",J286,0)</f>
        <v>0</v>
      </c>
      <c r="BJ286" s="17" t="s">
        <v>133</v>
      </c>
      <c r="BK286" s="196">
        <f>ROUND(I286*H286,2)</f>
        <v>0</v>
      </c>
      <c r="BL286" s="17" t="s">
        <v>199</v>
      </c>
      <c r="BM286" s="195" t="s">
        <v>439</v>
      </c>
    </row>
    <row r="287" spans="2:51" s="14" customFormat="1" ht="12">
      <c r="B287" s="208"/>
      <c r="C287" s="209"/>
      <c r="D287" s="199" t="s">
        <v>135</v>
      </c>
      <c r="E287" s="209"/>
      <c r="F287" s="211" t="s">
        <v>440</v>
      </c>
      <c r="G287" s="209"/>
      <c r="H287" s="212">
        <v>12</v>
      </c>
      <c r="I287" s="213"/>
      <c r="J287" s="209"/>
      <c r="K287" s="209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135</v>
      </c>
      <c r="AU287" s="218" t="s">
        <v>133</v>
      </c>
      <c r="AV287" s="14" t="s">
        <v>133</v>
      </c>
      <c r="AW287" s="14" t="s">
        <v>4</v>
      </c>
      <c r="AX287" s="14" t="s">
        <v>81</v>
      </c>
      <c r="AY287" s="218" t="s">
        <v>125</v>
      </c>
    </row>
    <row r="288" spans="1:65" s="2" customFormat="1" ht="24.15" customHeight="1">
      <c r="A288" s="34"/>
      <c r="B288" s="35"/>
      <c r="C288" s="183" t="s">
        <v>441</v>
      </c>
      <c r="D288" s="183" t="s">
        <v>128</v>
      </c>
      <c r="E288" s="184" t="s">
        <v>442</v>
      </c>
      <c r="F288" s="185" t="s">
        <v>443</v>
      </c>
      <c r="G288" s="186" t="s">
        <v>142</v>
      </c>
      <c r="H288" s="187">
        <v>132.606</v>
      </c>
      <c r="I288" s="188"/>
      <c r="J288" s="189">
        <f>ROUND(I288*H288,2)</f>
        <v>0</v>
      </c>
      <c r="K288" s="190"/>
      <c r="L288" s="39"/>
      <c r="M288" s="191" t="s">
        <v>1</v>
      </c>
      <c r="N288" s="192" t="s">
        <v>39</v>
      </c>
      <c r="O288" s="71"/>
      <c r="P288" s="193">
        <f>O288*H288</f>
        <v>0</v>
      </c>
      <c r="Q288" s="193">
        <v>0.0002</v>
      </c>
      <c r="R288" s="193">
        <f>Q288*H288</f>
        <v>0.0265212</v>
      </c>
      <c r="S288" s="193">
        <v>0</v>
      </c>
      <c r="T288" s="194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5" t="s">
        <v>199</v>
      </c>
      <c r="AT288" s="195" t="s">
        <v>128</v>
      </c>
      <c r="AU288" s="195" t="s">
        <v>133</v>
      </c>
      <c r="AY288" s="17" t="s">
        <v>125</v>
      </c>
      <c r="BE288" s="196">
        <f>IF(N288="základní",J288,0)</f>
        <v>0</v>
      </c>
      <c r="BF288" s="196">
        <f>IF(N288="snížená",J288,0)</f>
        <v>0</v>
      </c>
      <c r="BG288" s="196">
        <f>IF(N288="zákl. přenesená",J288,0)</f>
        <v>0</v>
      </c>
      <c r="BH288" s="196">
        <f>IF(N288="sníž. přenesená",J288,0)</f>
        <v>0</v>
      </c>
      <c r="BI288" s="196">
        <f>IF(N288="nulová",J288,0)</f>
        <v>0</v>
      </c>
      <c r="BJ288" s="17" t="s">
        <v>133</v>
      </c>
      <c r="BK288" s="196">
        <f>ROUND(I288*H288,2)</f>
        <v>0</v>
      </c>
      <c r="BL288" s="17" t="s">
        <v>199</v>
      </c>
      <c r="BM288" s="195" t="s">
        <v>444</v>
      </c>
    </row>
    <row r="289" spans="1:65" s="2" customFormat="1" ht="33" customHeight="1">
      <c r="A289" s="34"/>
      <c r="B289" s="35"/>
      <c r="C289" s="183" t="s">
        <v>445</v>
      </c>
      <c r="D289" s="183" t="s">
        <v>128</v>
      </c>
      <c r="E289" s="184" t="s">
        <v>446</v>
      </c>
      <c r="F289" s="185" t="s">
        <v>447</v>
      </c>
      <c r="G289" s="186" t="s">
        <v>142</v>
      </c>
      <c r="H289" s="187">
        <v>132.606</v>
      </c>
      <c r="I289" s="188"/>
      <c r="J289" s="189">
        <f>ROUND(I289*H289,2)</f>
        <v>0</v>
      </c>
      <c r="K289" s="190"/>
      <c r="L289" s="39"/>
      <c r="M289" s="191" t="s">
        <v>1</v>
      </c>
      <c r="N289" s="192" t="s">
        <v>39</v>
      </c>
      <c r="O289" s="71"/>
      <c r="P289" s="193">
        <f>O289*H289</f>
        <v>0</v>
      </c>
      <c r="Q289" s="193">
        <v>0.00026</v>
      </c>
      <c r="R289" s="193">
        <f>Q289*H289</f>
        <v>0.03447756</v>
      </c>
      <c r="S289" s="193">
        <v>0</v>
      </c>
      <c r="T289" s="194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5" t="s">
        <v>199</v>
      </c>
      <c r="AT289" s="195" t="s">
        <v>128</v>
      </c>
      <c r="AU289" s="195" t="s">
        <v>133</v>
      </c>
      <c r="AY289" s="17" t="s">
        <v>125</v>
      </c>
      <c r="BE289" s="196">
        <f>IF(N289="základní",J289,0)</f>
        <v>0</v>
      </c>
      <c r="BF289" s="196">
        <f>IF(N289="snížená",J289,0)</f>
        <v>0</v>
      </c>
      <c r="BG289" s="196">
        <f>IF(N289="zákl. přenesená",J289,0)</f>
        <v>0</v>
      </c>
      <c r="BH289" s="196">
        <f>IF(N289="sníž. přenesená",J289,0)</f>
        <v>0</v>
      </c>
      <c r="BI289" s="196">
        <f>IF(N289="nulová",J289,0)</f>
        <v>0</v>
      </c>
      <c r="BJ289" s="17" t="s">
        <v>133</v>
      </c>
      <c r="BK289" s="196">
        <f>ROUND(I289*H289,2)</f>
        <v>0</v>
      </c>
      <c r="BL289" s="17" t="s">
        <v>199</v>
      </c>
      <c r="BM289" s="195" t="s">
        <v>448</v>
      </c>
    </row>
    <row r="290" spans="2:51" s="13" customFormat="1" ht="12">
      <c r="B290" s="197"/>
      <c r="C290" s="198"/>
      <c r="D290" s="199" t="s">
        <v>135</v>
      </c>
      <c r="E290" s="200" t="s">
        <v>1</v>
      </c>
      <c r="F290" s="201" t="s">
        <v>449</v>
      </c>
      <c r="G290" s="198"/>
      <c r="H290" s="200" t="s">
        <v>1</v>
      </c>
      <c r="I290" s="202"/>
      <c r="J290" s="198"/>
      <c r="K290" s="198"/>
      <c r="L290" s="203"/>
      <c r="M290" s="204"/>
      <c r="N290" s="205"/>
      <c r="O290" s="205"/>
      <c r="P290" s="205"/>
      <c r="Q290" s="205"/>
      <c r="R290" s="205"/>
      <c r="S290" s="205"/>
      <c r="T290" s="206"/>
      <c r="AT290" s="207" t="s">
        <v>135</v>
      </c>
      <c r="AU290" s="207" t="s">
        <v>133</v>
      </c>
      <c r="AV290" s="13" t="s">
        <v>81</v>
      </c>
      <c r="AW290" s="13" t="s">
        <v>31</v>
      </c>
      <c r="AX290" s="13" t="s">
        <v>73</v>
      </c>
      <c r="AY290" s="207" t="s">
        <v>125</v>
      </c>
    </row>
    <row r="291" spans="2:51" s="13" customFormat="1" ht="12">
      <c r="B291" s="197"/>
      <c r="C291" s="198"/>
      <c r="D291" s="199" t="s">
        <v>135</v>
      </c>
      <c r="E291" s="200" t="s">
        <v>1</v>
      </c>
      <c r="F291" s="201" t="s">
        <v>152</v>
      </c>
      <c r="G291" s="198"/>
      <c r="H291" s="200" t="s">
        <v>1</v>
      </c>
      <c r="I291" s="202"/>
      <c r="J291" s="198"/>
      <c r="K291" s="198"/>
      <c r="L291" s="203"/>
      <c r="M291" s="204"/>
      <c r="N291" s="205"/>
      <c r="O291" s="205"/>
      <c r="P291" s="205"/>
      <c r="Q291" s="205"/>
      <c r="R291" s="205"/>
      <c r="S291" s="205"/>
      <c r="T291" s="206"/>
      <c r="AT291" s="207" t="s">
        <v>135</v>
      </c>
      <c r="AU291" s="207" t="s">
        <v>133</v>
      </c>
      <c r="AV291" s="13" t="s">
        <v>81</v>
      </c>
      <c r="AW291" s="13" t="s">
        <v>31</v>
      </c>
      <c r="AX291" s="13" t="s">
        <v>73</v>
      </c>
      <c r="AY291" s="207" t="s">
        <v>125</v>
      </c>
    </row>
    <row r="292" spans="2:51" s="14" customFormat="1" ht="12">
      <c r="B292" s="208"/>
      <c r="C292" s="209"/>
      <c r="D292" s="199" t="s">
        <v>135</v>
      </c>
      <c r="E292" s="210" t="s">
        <v>1</v>
      </c>
      <c r="F292" s="211" t="s">
        <v>450</v>
      </c>
      <c r="G292" s="209"/>
      <c r="H292" s="212">
        <v>35.414</v>
      </c>
      <c r="I292" s="213"/>
      <c r="J292" s="209"/>
      <c r="K292" s="209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135</v>
      </c>
      <c r="AU292" s="218" t="s">
        <v>133</v>
      </c>
      <c r="AV292" s="14" t="s">
        <v>133</v>
      </c>
      <c r="AW292" s="14" t="s">
        <v>31</v>
      </c>
      <c r="AX292" s="14" t="s">
        <v>73</v>
      </c>
      <c r="AY292" s="218" t="s">
        <v>125</v>
      </c>
    </row>
    <row r="293" spans="2:51" s="13" customFormat="1" ht="12">
      <c r="B293" s="197"/>
      <c r="C293" s="198"/>
      <c r="D293" s="199" t="s">
        <v>135</v>
      </c>
      <c r="E293" s="200" t="s">
        <v>1</v>
      </c>
      <c r="F293" s="201" t="s">
        <v>150</v>
      </c>
      <c r="G293" s="198"/>
      <c r="H293" s="200" t="s">
        <v>1</v>
      </c>
      <c r="I293" s="202"/>
      <c r="J293" s="198"/>
      <c r="K293" s="198"/>
      <c r="L293" s="203"/>
      <c r="M293" s="204"/>
      <c r="N293" s="205"/>
      <c r="O293" s="205"/>
      <c r="P293" s="205"/>
      <c r="Q293" s="205"/>
      <c r="R293" s="205"/>
      <c r="S293" s="205"/>
      <c r="T293" s="206"/>
      <c r="AT293" s="207" t="s">
        <v>135</v>
      </c>
      <c r="AU293" s="207" t="s">
        <v>133</v>
      </c>
      <c r="AV293" s="13" t="s">
        <v>81</v>
      </c>
      <c r="AW293" s="13" t="s">
        <v>31</v>
      </c>
      <c r="AX293" s="13" t="s">
        <v>73</v>
      </c>
      <c r="AY293" s="207" t="s">
        <v>125</v>
      </c>
    </row>
    <row r="294" spans="2:51" s="14" customFormat="1" ht="12">
      <c r="B294" s="208"/>
      <c r="C294" s="209"/>
      <c r="D294" s="199" t="s">
        <v>135</v>
      </c>
      <c r="E294" s="210" t="s">
        <v>1</v>
      </c>
      <c r="F294" s="211" t="s">
        <v>451</v>
      </c>
      <c r="G294" s="209"/>
      <c r="H294" s="212">
        <v>41.803</v>
      </c>
      <c r="I294" s="213"/>
      <c r="J294" s="209"/>
      <c r="K294" s="209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135</v>
      </c>
      <c r="AU294" s="218" t="s">
        <v>133</v>
      </c>
      <c r="AV294" s="14" t="s">
        <v>133</v>
      </c>
      <c r="AW294" s="14" t="s">
        <v>31</v>
      </c>
      <c r="AX294" s="14" t="s">
        <v>73</v>
      </c>
      <c r="AY294" s="218" t="s">
        <v>125</v>
      </c>
    </row>
    <row r="295" spans="2:51" s="13" customFormat="1" ht="12">
      <c r="B295" s="197"/>
      <c r="C295" s="198"/>
      <c r="D295" s="199" t="s">
        <v>135</v>
      </c>
      <c r="E295" s="200" t="s">
        <v>1</v>
      </c>
      <c r="F295" s="201" t="s">
        <v>452</v>
      </c>
      <c r="G295" s="198"/>
      <c r="H295" s="200" t="s">
        <v>1</v>
      </c>
      <c r="I295" s="202"/>
      <c r="J295" s="198"/>
      <c r="K295" s="198"/>
      <c r="L295" s="203"/>
      <c r="M295" s="204"/>
      <c r="N295" s="205"/>
      <c r="O295" s="205"/>
      <c r="P295" s="205"/>
      <c r="Q295" s="205"/>
      <c r="R295" s="205"/>
      <c r="S295" s="205"/>
      <c r="T295" s="206"/>
      <c r="AT295" s="207" t="s">
        <v>135</v>
      </c>
      <c r="AU295" s="207" t="s">
        <v>133</v>
      </c>
      <c r="AV295" s="13" t="s">
        <v>81</v>
      </c>
      <c r="AW295" s="13" t="s">
        <v>31</v>
      </c>
      <c r="AX295" s="13" t="s">
        <v>73</v>
      </c>
      <c r="AY295" s="207" t="s">
        <v>125</v>
      </c>
    </row>
    <row r="296" spans="2:51" s="14" customFormat="1" ht="12">
      <c r="B296" s="208"/>
      <c r="C296" s="209"/>
      <c r="D296" s="199" t="s">
        <v>135</v>
      </c>
      <c r="E296" s="210" t="s">
        <v>1</v>
      </c>
      <c r="F296" s="211" t="s">
        <v>453</v>
      </c>
      <c r="G296" s="209"/>
      <c r="H296" s="212">
        <v>10.769</v>
      </c>
      <c r="I296" s="213"/>
      <c r="J296" s="209"/>
      <c r="K296" s="209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135</v>
      </c>
      <c r="AU296" s="218" t="s">
        <v>133</v>
      </c>
      <c r="AV296" s="14" t="s">
        <v>133</v>
      </c>
      <c r="AW296" s="14" t="s">
        <v>31</v>
      </c>
      <c r="AX296" s="14" t="s">
        <v>73</v>
      </c>
      <c r="AY296" s="218" t="s">
        <v>125</v>
      </c>
    </row>
    <row r="297" spans="2:51" s="13" customFormat="1" ht="12">
      <c r="B297" s="197"/>
      <c r="C297" s="198"/>
      <c r="D297" s="199" t="s">
        <v>135</v>
      </c>
      <c r="E297" s="200" t="s">
        <v>1</v>
      </c>
      <c r="F297" s="201" t="s">
        <v>148</v>
      </c>
      <c r="G297" s="198"/>
      <c r="H297" s="200" t="s">
        <v>1</v>
      </c>
      <c r="I297" s="202"/>
      <c r="J297" s="198"/>
      <c r="K297" s="198"/>
      <c r="L297" s="203"/>
      <c r="M297" s="204"/>
      <c r="N297" s="205"/>
      <c r="O297" s="205"/>
      <c r="P297" s="205"/>
      <c r="Q297" s="205"/>
      <c r="R297" s="205"/>
      <c r="S297" s="205"/>
      <c r="T297" s="206"/>
      <c r="AT297" s="207" t="s">
        <v>135</v>
      </c>
      <c r="AU297" s="207" t="s">
        <v>133</v>
      </c>
      <c r="AV297" s="13" t="s">
        <v>81</v>
      </c>
      <c r="AW297" s="13" t="s">
        <v>31</v>
      </c>
      <c r="AX297" s="13" t="s">
        <v>73</v>
      </c>
      <c r="AY297" s="207" t="s">
        <v>125</v>
      </c>
    </row>
    <row r="298" spans="2:51" s="14" customFormat="1" ht="12">
      <c r="B298" s="208"/>
      <c r="C298" s="209"/>
      <c r="D298" s="199" t="s">
        <v>135</v>
      </c>
      <c r="E298" s="210" t="s">
        <v>1</v>
      </c>
      <c r="F298" s="211" t="s">
        <v>454</v>
      </c>
      <c r="G298" s="209"/>
      <c r="H298" s="212">
        <v>4.95</v>
      </c>
      <c r="I298" s="213"/>
      <c r="J298" s="209"/>
      <c r="K298" s="209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135</v>
      </c>
      <c r="AU298" s="218" t="s">
        <v>133</v>
      </c>
      <c r="AV298" s="14" t="s">
        <v>133</v>
      </c>
      <c r="AW298" s="14" t="s">
        <v>31</v>
      </c>
      <c r="AX298" s="14" t="s">
        <v>73</v>
      </c>
      <c r="AY298" s="218" t="s">
        <v>125</v>
      </c>
    </row>
    <row r="299" spans="2:51" s="13" customFormat="1" ht="12">
      <c r="B299" s="197"/>
      <c r="C299" s="198"/>
      <c r="D299" s="199" t="s">
        <v>135</v>
      </c>
      <c r="E299" s="200" t="s">
        <v>1</v>
      </c>
      <c r="F299" s="201" t="s">
        <v>455</v>
      </c>
      <c r="G299" s="198"/>
      <c r="H299" s="200" t="s">
        <v>1</v>
      </c>
      <c r="I299" s="202"/>
      <c r="J299" s="198"/>
      <c r="K299" s="198"/>
      <c r="L299" s="203"/>
      <c r="M299" s="204"/>
      <c r="N299" s="205"/>
      <c r="O299" s="205"/>
      <c r="P299" s="205"/>
      <c r="Q299" s="205"/>
      <c r="R299" s="205"/>
      <c r="S299" s="205"/>
      <c r="T299" s="206"/>
      <c r="AT299" s="207" t="s">
        <v>135</v>
      </c>
      <c r="AU299" s="207" t="s">
        <v>133</v>
      </c>
      <c r="AV299" s="13" t="s">
        <v>81</v>
      </c>
      <c r="AW299" s="13" t="s">
        <v>31</v>
      </c>
      <c r="AX299" s="13" t="s">
        <v>73</v>
      </c>
      <c r="AY299" s="207" t="s">
        <v>125</v>
      </c>
    </row>
    <row r="300" spans="2:51" s="14" customFormat="1" ht="12">
      <c r="B300" s="208"/>
      <c r="C300" s="209"/>
      <c r="D300" s="199" t="s">
        <v>135</v>
      </c>
      <c r="E300" s="210" t="s">
        <v>1</v>
      </c>
      <c r="F300" s="211" t="s">
        <v>426</v>
      </c>
      <c r="G300" s="209"/>
      <c r="H300" s="212">
        <v>39.67</v>
      </c>
      <c r="I300" s="213"/>
      <c r="J300" s="209"/>
      <c r="K300" s="209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135</v>
      </c>
      <c r="AU300" s="218" t="s">
        <v>133</v>
      </c>
      <c r="AV300" s="14" t="s">
        <v>133</v>
      </c>
      <c r="AW300" s="14" t="s">
        <v>31</v>
      </c>
      <c r="AX300" s="14" t="s">
        <v>73</v>
      </c>
      <c r="AY300" s="218" t="s">
        <v>125</v>
      </c>
    </row>
    <row r="301" spans="2:51" s="15" customFormat="1" ht="12">
      <c r="B301" s="219"/>
      <c r="C301" s="220"/>
      <c r="D301" s="199" t="s">
        <v>135</v>
      </c>
      <c r="E301" s="221" t="s">
        <v>1</v>
      </c>
      <c r="F301" s="222" t="s">
        <v>154</v>
      </c>
      <c r="G301" s="220"/>
      <c r="H301" s="223">
        <v>132.606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135</v>
      </c>
      <c r="AU301" s="229" t="s">
        <v>133</v>
      </c>
      <c r="AV301" s="15" t="s">
        <v>132</v>
      </c>
      <c r="AW301" s="15" t="s">
        <v>31</v>
      </c>
      <c r="AX301" s="15" t="s">
        <v>81</v>
      </c>
      <c r="AY301" s="229" t="s">
        <v>125</v>
      </c>
    </row>
    <row r="302" spans="1:65" s="2" customFormat="1" ht="24.15" customHeight="1">
      <c r="A302" s="34"/>
      <c r="B302" s="35"/>
      <c r="C302" s="183" t="s">
        <v>456</v>
      </c>
      <c r="D302" s="183" t="s">
        <v>128</v>
      </c>
      <c r="E302" s="184" t="s">
        <v>457</v>
      </c>
      <c r="F302" s="185" t="s">
        <v>458</v>
      </c>
      <c r="G302" s="186" t="s">
        <v>142</v>
      </c>
      <c r="H302" s="187">
        <v>8.91</v>
      </c>
      <c r="I302" s="188"/>
      <c r="J302" s="189">
        <f>ROUND(I302*H302,2)</f>
        <v>0</v>
      </c>
      <c r="K302" s="190"/>
      <c r="L302" s="39"/>
      <c r="M302" s="191" t="s">
        <v>1</v>
      </c>
      <c r="N302" s="192" t="s">
        <v>39</v>
      </c>
      <c r="O302" s="71"/>
      <c r="P302" s="193">
        <f>O302*H302</f>
        <v>0</v>
      </c>
      <c r="Q302" s="193">
        <v>0</v>
      </c>
      <c r="R302" s="193">
        <f>Q302*H302</f>
        <v>0</v>
      </c>
      <c r="S302" s="193">
        <v>0</v>
      </c>
      <c r="T302" s="194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5" t="s">
        <v>199</v>
      </c>
      <c r="AT302" s="195" t="s">
        <v>128</v>
      </c>
      <c r="AU302" s="195" t="s">
        <v>133</v>
      </c>
      <c r="AY302" s="17" t="s">
        <v>125</v>
      </c>
      <c r="BE302" s="196">
        <f>IF(N302="základní",J302,0)</f>
        <v>0</v>
      </c>
      <c r="BF302" s="196">
        <f>IF(N302="snížená",J302,0)</f>
        <v>0</v>
      </c>
      <c r="BG302" s="196">
        <f>IF(N302="zákl. přenesená",J302,0)</f>
        <v>0</v>
      </c>
      <c r="BH302" s="196">
        <f>IF(N302="sníž. přenesená",J302,0)</f>
        <v>0</v>
      </c>
      <c r="BI302" s="196">
        <f>IF(N302="nulová",J302,0)</f>
        <v>0</v>
      </c>
      <c r="BJ302" s="17" t="s">
        <v>133</v>
      </c>
      <c r="BK302" s="196">
        <f>ROUND(I302*H302,2)</f>
        <v>0</v>
      </c>
      <c r="BL302" s="17" t="s">
        <v>199</v>
      </c>
      <c r="BM302" s="195" t="s">
        <v>459</v>
      </c>
    </row>
    <row r="303" spans="2:51" s="13" customFormat="1" ht="12">
      <c r="B303" s="197"/>
      <c r="C303" s="198"/>
      <c r="D303" s="199" t="s">
        <v>135</v>
      </c>
      <c r="E303" s="200" t="s">
        <v>1</v>
      </c>
      <c r="F303" s="201" t="s">
        <v>449</v>
      </c>
      <c r="G303" s="198"/>
      <c r="H303" s="200" t="s">
        <v>1</v>
      </c>
      <c r="I303" s="202"/>
      <c r="J303" s="198"/>
      <c r="K303" s="198"/>
      <c r="L303" s="203"/>
      <c r="M303" s="204"/>
      <c r="N303" s="205"/>
      <c r="O303" s="205"/>
      <c r="P303" s="205"/>
      <c r="Q303" s="205"/>
      <c r="R303" s="205"/>
      <c r="S303" s="205"/>
      <c r="T303" s="206"/>
      <c r="AT303" s="207" t="s">
        <v>135</v>
      </c>
      <c r="AU303" s="207" t="s">
        <v>133</v>
      </c>
      <c r="AV303" s="13" t="s">
        <v>81</v>
      </c>
      <c r="AW303" s="13" t="s">
        <v>31</v>
      </c>
      <c r="AX303" s="13" t="s">
        <v>73</v>
      </c>
      <c r="AY303" s="207" t="s">
        <v>125</v>
      </c>
    </row>
    <row r="304" spans="2:51" s="13" customFormat="1" ht="12">
      <c r="B304" s="197"/>
      <c r="C304" s="198"/>
      <c r="D304" s="199" t="s">
        <v>135</v>
      </c>
      <c r="E304" s="200" t="s">
        <v>1</v>
      </c>
      <c r="F304" s="201" t="s">
        <v>148</v>
      </c>
      <c r="G304" s="198"/>
      <c r="H304" s="200" t="s">
        <v>1</v>
      </c>
      <c r="I304" s="202"/>
      <c r="J304" s="198"/>
      <c r="K304" s="198"/>
      <c r="L304" s="203"/>
      <c r="M304" s="204"/>
      <c r="N304" s="205"/>
      <c r="O304" s="205"/>
      <c r="P304" s="205"/>
      <c r="Q304" s="205"/>
      <c r="R304" s="205"/>
      <c r="S304" s="205"/>
      <c r="T304" s="206"/>
      <c r="AT304" s="207" t="s">
        <v>135</v>
      </c>
      <c r="AU304" s="207" t="s">
        <v>133</v>
      </c>
      <c r="AV304" s="13" t="s">
        <v>81</v>
      </c>
      <c r="AW304" s="13" t="s">
        <v>31</v>
      </c>
      <c r="AX304" s="13" t="s">
        <v>73</v>
      </c>
      <c r="AY304" s="207" t="s">
        <v>125</v>
      </c>
    </row>
    <row r="305" spans="2:51" s="14" customFormat="1" ht="12">
      <c r="B305" s="208"/>
      <c r="C305" s="209"/>
      <c r="D305" s="199" t="s">
        <v>135</v>
      </c>
      <c r="E305" s="210" t="s">
        <v>1</v>
      </c>
      <c r="F305" s="211" t="s">
        <v>454</v>
      </c>
      <c r="G305" s="209"/>
      <c r="H305" s="212">
        <v>4.95</v>
      </c>
      <c r="I305" s="213"/>
      <c r="J305" s="209"/>
      <c r="K305" s="209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135</v>
      </c>
      <c r="AU305" s="218" t="s">
        <v>133</v>
      </c>
      <c r="AV305" s="14" t="s">
        <v>133</v>
      </c>
      <c r="AW305" s="14" t="s">
        <v>31</v>
      </c>
      <c r="AX305" s="14" t="s">
        <v>73</v>
      </c>
      <c r="AY305" s="218" t="s">
        <v>125</v>
      </c>
    </row>
    <row r="306" spans="2:51" s="13" customFormat="1" ht="12">
      <c r="B306" s="197"/>
      <c r="C306" s="198"/>
      <c r="D306" s="199" t="s">
        <v>135</v>
      </c>
      <c r="E306" s="200" t="s">
        <v>1</v>
      </c>
      <c r="F306" s="201" t="s">
        <v>455</v>
      </c>
      <c r="G306" s="198"/>
      <c r="H306" s="200" t="s">
        <v>1</v>
      </c>
      <c r="I306" s="202"/>
      <c r="J306" s="198"/>
      <c r="K306" s="198"/>
      <c r="L306" s="203"/>
      <c r="M306" s="204"/>
      <c r="N306" s="205"/>
      <c r="O306" s="205"/>
      <c r="P306" s="205"/>
      <c r="Q306" s="205"/>
      <c r="R306" s="205"/>
      <c r="S306" s="205"/>
      <c r="T306" s="206"/>
      <c r="AT306" s="207" t="s">
        <v>135</v>
      </c>
      <c r="AU306" s="207" t="s">
        <v>133</v>
      </c>
      <c r="AV306" s="13" t="s">
        <v>81</v>
      </c>
      <c r="AW306" s="13" t="s">
        <v>31</v>
      </c>
      <c r="AX306" s="13" t="s">
        <v>73</v>
      </c>
      <c r="AY306" s="207" t="s">
        <v>125</v>
      </c>
    </row>
    <row r="307" spans="2:51" s="14" customFormat="1" ht="12">
      <c r="B307" s="208"/>
      <c r="C307" s="209"/>
      <c r="D307" s="199" t="s">
        <v>135</v>
      </c>
      <c r="E307" s="210" t="s">
        <v>1</v>
      </c>
      <c r="F307" s="211" t="s">
        <v>149</v>
      </c>
      <c r="G307" s="209"/>
      <c r="H307" s="212">
        <v>3.96</v>
      </c>
      <c r="I307" s="213"/>
      <c r="J307" s="209"/>
      <c r="K307" s="209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135</v>
      </c>
      <c r="AU307" s="218" t="s">
        <v>133</v>
      </c>
      <c r="AV307" s="14" t="s">
        <v>133</v>
      </c>
      <c r="AW307" s="14" t="s">
        <v>31</v>
      </c>
      <c r="AX307" s="14" t="s">
        <v>73</v>
      </c>
      <c r="AY307" s="218" t="s">
        <v>125</v>
      </c>
    </row>
    <row r="308" spans="2:51" s="15" customFormat="1" ht="12">
      <c r="B308" s="219"/>
      <c r="C308" s="220"/>
      <c r="D308" s="199" t="s">
        <v>135</v>
      </c>
      <c r="E308" s="221" t="s">
        <v>1</v>
      </c>
      <c r="F308" s="222" t="s">
        <v>154</v>
      </c>
      <c r="G308" s="220"/>
      <c r="H308" s="223">
        <v>8.91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135</v>
      </c>
      <c r="AU308" s="229" t="s">
        <v>133</v>
      </c>
      <c r="AV308" s="15" t="s">
        <v>132</v>
      </c>
      <c r="AW308" s="15" t="s">
        <v>31</v>
      </c>
      <c r="AX308" s="15" t="s">
        <v>81</v>
      </c>
      <c r="AY308" s="229" t="s">
        <v>125</v>
      </c>
    </row>
    <row r="309" spans="2:63" s="12" customFormat="1" ht="25.95" customHeight="1">
      <c r="B309" s="167"/>
      <c r="C309" s="168"/>
      <c r="D309" s="169" t="s">
        <v>72</v>
      </c>
      <c r="E309" s="170" t="s">
        <v>460</v>
      </c>
      <c r="F309" s="170" t="s">
        <v>461</v>
      </c>
      <c r="G309" s="168"/>
      <c r="H309" s="168"/>
      <c r="I309" s="171"/>
      <c r="J309" s="172">
        <f>BK309</f>
        <v>0</v>
      </c>
      <c r="K309" s="168"/>
      <c r="L309" s="173"/>
      <c r="M309" s="174"/>
      <c r="N309" s="175"/>
      <c r="O309" s="175"/>
      <c r="P309" s="176">
        <f>P310+P312</f>
        <v>0</v>
      </c>
      <c r="Q309" s="175"/>
      <c r="R309" s="176">
        <f>R310+R312</f>
        <v>0</v>
      </c>
      <c r="S309" s="175"/>
      <c r="T309" s="177">
        <f>T310+T312</f>
        <v>0</v>
      </c>
      <c r="AR309" s="178" t="s">
        <v>167</v>
      </c>
      <c r="AT309" s="179" t="s">
        <v>72</v>
      </c>
      <c r="AU309" s="179" t="s">
        <v>73</v>
      </c>
      <c r="AY309" s="178" t="s">
        <v>125</v>
      </c>
      <c r="BK309" s="180">
        <f>BK310+BK312</f>
        <v>0</v>
      </c>
    </row>
    <row r="310" spans="2:63" s="12" customFormat="1" ht="22.95" customHeight="1">
      <c r="B310" s="167"/>
      <c r="C310" s="168"/>
      <c r="D310" s="169" t="s">
        <v>72</v>
      </c>
      <c r="E310" s="181" t="s">
        <v>462</v>
      </c>
      <c r="F310" s="181" t="s">
        <v>463</v>
      </c>
      <c r="G310" s="168"/>
      <c r="H310" s="168"/>
      <c r="I310" s="171"/>
      <c r="J310" s="182">
        <f>BK310</f>
        <v>0</v>
      </c>
      <c r="K310" s="168"/>
      <c r="L310" s="173"/>
      <c r="M310" s="174"/>
      <c r="N310" s="175"/>
      <c r="O310" s="175"/>
      <c r="P310" s="176">
        <f>P311</f>
        <v>0</v>
      </c>
      <c r="Q310" s="175"/>
      <c r="R310" s="176">
        <f>R311</f>
        <v>0</v>
      </c>
      <c r="S310" s="175"/>
      <c r="T310" s="177">
        <f>T311</f>
        <v>0</v>
      </c>
      <c r="AR310" s="178" t="s">
        <v>167</v>
      </c>
      <c r="AT310" s="179" t="s">
        <v>72</v>
      </c>
      <c r="AU310" s="179" t="s">
        <v>81</v>
      </c>
      <c r="AY310" s="178" t="s">
        <v>125</v>
      </c>
      <c r="BK310" s="180">
        <f>BK311</f>
        <v>0</v>
      </c>
    </row>
    <row r="311" spans="1:65" s="2" customFormat="1" ht="16.5" customHeight="1">
      <c r="A311" s="34"/>
      <c r="B311" s="35"/>
      <c r="C311" s="183" t="s">
        <v>464</v>
      </c>
      <c r="D311" s="183" t="s">
        <v>128</v>
      </c>
      <c r="E311" s="184" t="s">
        <v>465</v>
      </c>
      <c r="F311" s="185" t="s">
        <v>463</v>
      </c>
      <c r="G311" s="186" t="s">
        <v>466</v>
      </c>
      <c r="H311" s="187">
        <v>15</v>
      </c>
      <c r="I311" s="188"/>
      <c r="J311" s="189">
        <f>ROUND(I311*H311,2)</f>
        <v>0</v>
      </c>
      <c r="K311" s="190"/>
      <c r="L311" s="39"/>
      <c r="M311" s="191" t="s">
        <v>1</v>
      </c>
      <c r="N311" s="192" t="s">
        <v>39</v>
      </c>
      <c r="O311" s="71"/>
      <c r="P311" s="193">
        <f>O311*H311</f>
        <v>0</v>
      </c>
      <c r="Q311" s="193">
        <v>0</v>
      </c>
      <c r="R311" s="193">
        <f>Q311*H311</f>
        <v>0</v>
      </c>
      <c r="S311" s="193">
        <v>0</v>
      </c>
      <c r="T311" s="194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5" t="s">
        <v>467</v>
      </c>
      <c r="AT311" s="195" t="s">
        <v>128</v>
      </c>
      <c r="AU311" s="195" t="s">
        <v>133</v>
      </c>
      <c r="AY311" s="17" t="s">
        <v>125</v>
      </c>
      <c r="BE311" s="196">
        <f>IF(N311="základní",J311,0)</f>
        <v>0</v>
      </c>
      <c r="BF311" s="196">
        <f>IF(N311="snížená",J311,0)</f>
        <v>0</v>
      </c>
      <c r="BG311" s="196">
        <f>IF(N311="zákl. přenesená",J311,0)</f>
        <v>0</v>
      </c>
      <c r="BH311" s="196">
        <f>IF(N311="sníž. přenesená",J311,0)</f>
        <v>0</v>
      </c>
      <c r="BI311" s="196">
        <f>IF(N311="nulová",J311,0)</f>
        <v>0</v>
      </c>
      <c r="BJ311" s="17" t="s">
        <v>133</v>
      </c>
      <c r="BK311" s="196">
        <f>ROUND(I311*H311,2)</f>
        <v>0</v>
      </c>
      <c r="BL311" s="17" t="s">
        <v>467</v>
      </c>
      <c r="BM311" s="195" t="s">
        <v>468</v>
      </c>
    </row>
    <row r="312" spans="2:63" s="12" customFormat="1" ht="22.95" customHeight="1">
      <c r="B312" s="167"/>
      <c r="C312" s="168"/>
      <c r="D312" s="169" t="s">
        <v>72</v>
      </c>
      <c r="E312" s="181" t="s">
        <v>469</v>
      </c>
      <c r="F312" s="181" t="s">
        <v>470</v>
      </c>
      <c r="G312" s="168"/>
      <c r="H312" s="168"/>
      <c r="I312" s="171"/>
      <c r="J312" s="182">
        <f>BK312</f>
        <v>0</v>
      </c>
      <c r="K312" s="168"/>
      <c r="L312" s="173"/>
      <c r="M312" s="174"/>
      <c r="N312" s="175"/>
      <c r="O312" s="175"/>
      <c r="P312" s="176">
        <f>P313</f>
        <v>0</v>
      </c>
      <c r="Q312" s="175"/>
      <c r="R312" s="176">
        <f>R313</f>
        <v>0</v>
      </c>
      <c r="S312" s="175"/>
      <c r="T312" s="177">
        <f>T313</f>
        <v>0</v>
      </c>
      <c r="AR312" s="178" t="s">
        <v>167</v>
      </c>
      <c r="AT312" s="179" t="s">
        <v>72</v>
      </c>
      <c r="AU312" s="179" t="s">
        <v>81</v>
      </c>
      <c r="AY312" s="178" t="s">
        <v>125</v>
      </c>
      <c r="BK312" s="180">
        <f>BK313</f>
        <v>0</v>
      </c>
    </row>
    <row r="313" spans="1:65" s="2" customFormat="1" ht="16.5" customHeight="1">
      <c r="A313" s="34"/>
      <c r="B313" s="35"/>
      <c r="C313" s="183" t="s">
        <v>471</v>
      </c>
      <c r="D313" s="183" t="s">
        <v>128</v>
      </c>
      <c r="E313" s="184" t="s">
        <v>472</v>
      </c>
      <c r="F313" s="185" t="s">
        <v>470</v>
      </c>
      <c r="G313" s="186" t="s">
        <v>466</v>
      </c>
      <c r="H313" s="187">
        <v>15</v>
      </c>
      <c r="I313" s="188"/>
      <c r="J313" s="189">
        <f>ROUND(I313*H313,2)</f>
        <v>0</v>
      </c>
      <c r="K313" s="190"/>
      <c r="L313" s="39"/>
      <c r="M313" s="241" t="s">
        <v>1</v>
      </c>
      <c r="N313" s="242" t="s">
        <v>39</v>
      </c>
      <c r="O313" s="243"/>
      <c r="P313" s="244">
        <f>O313*H313</f>
        <v>0</v>
      </c>
      <c r="Q313" s="244">
        <v>0</v>
      </c>
      <c r="R313" s="244">
        <f>Q313*H313</f>
        <v>0</v>
      </c>
      <c r="S313" s="244">
        <v>0</v>
      </c>
      <c r="T313" s="245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5" t="s">
        <v>467</v>
      </c>
      <c r="AT313" s="195" t="s">
        <v>128</v>
      </c>
      <c r="AU313" s="195" t="s">
        <v>133</v>
      </c>
      <c r="AY313" s="17" t="s">
        <v>125</v>
      </c>
      <c r="BE313" s="196">
        <f>IF(N313="základní",J313,0)</f>
        <v>0</v>
      </c>
      <c r="BF313" s="196">
        <f>IF(N313="snížená",J313,0)</f>
        <v>0</v>
      </c>
      <c r="BG313" s="196">
        <f>IF(N313="zákl. přenesená",J313,0)</f>
        <v>0</v>
      </c>
      <c r="BH313" s="196">
        <f>IF(N313="sníž. přenesená",J313,0)</f>
        <v>0</v>
      </c>
      <c r="BI313" s="196">
        <f>IF(N313="nulová",J313,0)</f>
        <v>0</v>
      </c>
      <c r="BJ313" s="17" t="s">
        <v>133</v>
      </c>
      <c r="BK313" s="196">
        <f>ROUND(I313*H313,2)</f>
        <v>0</v>
      </c>
      <c r="BL313" s="17" t="s">
        <v>467</v>
      </c>
      <c r="BM313" s="195" t="s">
        <v>473</v>
      </c>
    </row>
    <row r="314" spans="1:31" s="2" customFormat="1" ht="6.9" customHeight="1">
      <c r="A314" s="34"/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39"/>
      <c r="M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</row>
  </sheetData>
  <sheetProtection algorithmName="SHA-512" hashValue="lSEFmWdzo7bvqQ3B8Q5jn0zy6h78OhfkSAghKt91fwi4ZT20u1+VHnkLO99hoo0VpVErZY2NEx1PyT8ce8RPoA==" saltValue="bhq2199YFeVZ2ZtiNr/3jw==" spinCount="100000" sheet="1" objects="1" scenarios="1" formatColumns="0" formatRows="0" autoFilter="0"/>
  <autoFilter ref="C134:K313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Radovan Fráňa</cp:lastModifiedBy>
  <dcterms:created xsi:type="dcterms:W3CDTF">2024-03-30T10:22:05Z</dcterms:created>
  <dcterms:modified xsi:type="dcterms:W3CDTF">2024-04-10T17:38:12Z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ddd1d780-43a0-45fc-b538-4958ff8643ae</vt:lpwstr>
  </property>
</Properties>
</file>