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26" yWindow="65426" windowWidth="38620" windowHeight="21220" activeTab="0"/>
  </bookViews>
  <sheets>
    <sheet name="Rekapitulace stavby" sheetId="1" r:id="rId1"/>
    <sheet name="21-II - Zateplení fasády ..." sheetId="2" r:id="rId2"/>
    <sheet name="Seznam figur" sheetId="3" r:id="rId3"/>
  </sheets>
  <definedNames>
    <definedName name="_xlnm._FilterDatabase" localSheetId="1" hidden="1">'21-II - Zateplení fasády ...'!$C$134:$K$627</definedName>
    <definedName name="_xlnm.Print_Area" localSheetId="1">'21-II - Zateplení fasády ...'!$C$4:$J$76,'21-II - Zateplení fasády ...'!$C$82:$J$118,'21-II - Zateplení fasády ...'!$C$124:$J$627</definedName>
    <definedName name="_xlnm.Print_Area" localSheetId="0">'Rekapitulace stavby'!$D$4:$AO$76,'Rekapitulace stavby'!$C$82:$AQ$96</definedName>
    <definedName name="_xlnm.Print_Area" localSheetId="2">'Seznam figur'!$C$4:$G$150</definedName>
    <definedName name="_xlnm.Print_Titles" localSheetId="0">'Rekapitulace stavby'!$92:$92</definedName>
    <definedName name="_xlnm.Print_Titles" localSheetId="1">'21-II - Zateplení fasády ...'!$134:$134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<sst xmlns="http://schemas.openxmlformats.org/spreadsheetml/2006/main" count="6246" uniqueCount="1230">
  <si>
    <t>Export Komplet</t>
  </si>
  <si>
    <t/>
  </si>
  <si>
    <t>2.0</t>
  </si>
  <si>
    <t>False</t>
  </si>
  <si>
    <t>{0fdd9fe6-be58-4739-b3b8-4d3e2bdba08b}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</si>
  <si>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</si>
  <si>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</si>
  <si>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</si>
  <si>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</si>
  <si>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</si>
  <si>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</si>
  <si>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</si>
  <si>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</si>
  <si>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</si>
  <si>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</si>
  <si>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</si>
  <si>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</si>
  <si>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fasády a rek. krovu azylového domu A. Čermáka 85/4</t>
  </si>
  <si>
    <t>KSO:</t>
  </si>
  <si>
    <t>CC-CZ:</t>
  </si>
  <si>
    <t>Místo:</t>
  </si>
  <si>
    <t>Antonína Čermáka č.p. 85/4, Praha 6, k. ú. Bubeneč</t>
  </si>
  <si>
    <t>Datum:</t>
  </si>
  <si>
    <t>24. 5. 2023</t>
  </si>
  <si>
    <t>Zadavatel:</t>
  </si>
  <si>
    <t>IČ:</t>
  </si>
  <si>
    <t>Městská část Praha 6, 160 00</t>
  </si>
  <si>
    <t>DIČ:</t>
  </si>
  <si>
    <t>Uchazeč:</t>
  </si>
  <si>
    <t>Vyplň údaj</t>
  </si>
  <si>
    <t>Projektant:</t>
  </si>
  <si>
    <t>Sibre s.r.o, Ing. Radek Krýza</t>
  </si>
  <si>
    <t>True</t>
  </si>
  <si>
    <t>Zpracovatel:</t>
  </si>
  <si>
    <t>Ing. M. Locihová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</si>
  <si>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</si>
  <si>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</si>
  <si>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</si>
  <si>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</si>
  <si>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</si>
  <si>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</si>
  <si>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</si>
  <si>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</si>
  <si>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</si>
  <si>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</si>
  <si>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</si>
  <si>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</si>
  <si>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</si>
  <si>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</si>
  <si>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</si>
  <si>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</si>
  <si>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</si>
  <si>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</si>
  <si>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</si>
  <si>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</si>
  <si>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</si>
  <si>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</si>
  <si>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</si>
  <si>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</si>
  <si>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</si>
  <si>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</si>
  <si>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</si>
  <si>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</si>
  <si>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</si>
  <si>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</si>
  <si>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</si>
  <si>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</si>
  <si>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</si>
  <si>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</si>
  <si>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</si>
  <si>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</si>
  <si>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</si>
  <si>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</si>
  <si>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</si>
  <si>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</si>
  <si>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</si>
  <si>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</si>
  <si>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</si>
  <si>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</si>
  <si>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</si>
  <si>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</si>
  <si>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</si>
  <si>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</si>
  <si>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osten</t>
  </si>
  <si>
    <t>ostění oken</t>
  </si>
  <si>
    <t>103,7</t>
  </si>
  <si>
    <t>2</t>
  </si>
  <si>
    <t>napr</t>
  </si>
  <si>
    <t>nadpraží oken</t>
  </si>
  <si>
    <t>30,91</t>
  </si>
  <si>
    <t>KRYCÍ LIST SOUPISU PRACÍ</t>
  </si>
  <si>
    <t>parap</t>
  </si>
  <si>
    <t>parapet</t>
  </si>
  <si>
    <t>30,752</t>
  </si>
  <si>
    <t>E1</t>
  </si>
  <si>
    <t>skladba E.1</t>
  </si>
  <si>
    <t>519,933</t>
  </si>
  <si>
    <t>E3</t>
  </si>
  <si>
    <t>skladba E.3</t>
  </si>
  <si>
    <t>14,4</t>
  </si>
  <si>
    <t>E2</t>
  </si>
  <si>
    <t>skladba E.2</t>
  </si>
  <si>
    <t>29,466</t>
  </si>
  <si>
    <t>fo</t>
  </si>
  <si>
    <t>fasádní otvory</t>
  </si>
  <si>
    <t>49,91</t>
  </si>
  <si>
    <t>leš</t>
  </si>
  <si>
    <t>lešení</t>
  </si>
  <si>
    <t>627,6</t>
  </si>
  <si>
    <t>k</t>
  </si>
  <si>
    <t>latě, kontralatě</t>
  </si>
  <si>
    <t>4,584</t>
  </si>
  <si>
    <t>ST1</t>
  </si>
  <si>
    <t>skladba ST.1</t>
  </si>
  <si>
    <t>297,144</t>
  </si>
  <si>
    <t>ST2</t>
  </si>
  <si>
    <t>skladba ST.2</t>
  </si>
  <si>
    <t>30,84</t>
  </si>
  <si>
    <t>b</t>
  </si>
  <si>
    <t>bednění</t>
  </si>
  <si>
    <t>7,628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</si>
  <si>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</si>
  <si>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</si>
  <si>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</si>
  <si>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</si>
  <si>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</si>
  <si>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</si>
  <si>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</si>
  <si>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</si>
  <si>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</si>
  <si>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</si>
  <si>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</si>
  <si>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</si>
  <si>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</si>
  <si>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</si>
  <si>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</si>
  <si>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</si>
  <si>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</si>
  <si>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</si>
  <si>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</si>
  <si>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</si>
  <si>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</si>
  <si>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</si>
  <si>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</si>
  <si>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</si>
  <si>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</si>
  <si>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</si>
  <si>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</si>
  <si>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</si>
  <si>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</si>
  <si>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</si>
  <si>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</si>
  <si>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</si>
  <si>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</si>
  <si>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</si>
  <si>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</si>
  <si>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</si>
  <si>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</si>
  <si>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</si>
  <si>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</si>
  <si>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</si>
  <si>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</si>
  <si>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</si>
  <si>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</si>
  <si>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</si>
  <si>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</si>
  <si>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</si>
  <si>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</si>
  <si>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314231164</t>
  </si>
  <si>
    <t>Zdivo komínů a ventilací z cihel plných lícových P 60 dl 290 mm na MVC včetně spárování</t>
  </si>
  <si>
    <t>m3</t>
  </si>
  <si>
    <t>4</t>
  </si>
  <si>
    <t>1367400327</t>
  </si>
  <si>
    <t>VV</t>
  </si>
  <si>
    <t>1,05*0,45*2</t>
  </si>
  <si>
    <t>1,65*0,45*2</t>
  </si>
  <si>
    <t>0,45*0,45*2</t>
  </si>
  <si>
    <t>Součet</t>
  </si>
  <si>
    <t>316121001</t>
  </si>
  <si>
    <t>Montáž krycí prefabrikované desky</t>
  </si>
  <si>
    <t>kus</t>
  </si>
  <si>
    <t>-2017503107</t>
  </si>
  <si>
    <t>316381115r</t>
  </si>
  <si>
    <t xml:space="preserve">Komínové krycí desky </t>
  </si>
  <si>
    <t>m2</t>
  </si>
  <si>
    <t>726449757</t>
  </si>
  <si>
    <t>1,11*0,51</t>
  </si>
  <si>
    <t>1,71*0,51</t>
  </si>
  <si>
    <t>0,51*0,51</t>
  </si>
  <si>
    <t>6</t>
  </si>
  <si>
    <t>Úpravy povrchů, podlahy a osazování výplní</t>
  </si>
  <si>
    <t>619996145</t>
  </si>
  <si>
    <t>Ochrana konstrukcí nebo samostatných prvků obalením geotextilií</t>
  </si>
  <si>
    <t>230449931</t>
  </si>
  <si>
    <t>zakrytí podlahy podkroví (D+M, demont, likvidace)</t>
  </si>
  <si>
    <t>230</t>
  </si>
  <si>
    <t>5</t>
  </si>
  <si>
    <t>621271051r</t>
  </si>
  <si>
    <t>Nosná podkladní konstrukce tl. 68 mm</t>
  </si>
  <si>
    <t>1254462661</t>
  </si>
  <si>
    <t>621271052r</t>
  </si>
  <si>
    <t>Nosná podkladní konstrukce tl. 128 mm</t>
  </si>
  <si>
    <t>1417123777</t>
  </si>
  <si>
    <t>7</t>
  </si>
  <si>
    <t>621271053r</t>
  </si>
  <si>
    <t>Nosná deska vč. kotvení</t>
  </si>
  <si>
    <t>-1853689119</t>
  </si>
  <si>
    <t>E2+E3</t>
  </si>
  <si>
    <t>8</t>
  </si>
  <si>
    <t>622131121</t>
  </si>
  <si>
    <t>Penetrační nátěr vnějších stěn nanášený ručně</t>
  </si>
  <si>
    <t>446355700</t>
  </si>
  <si>
    <t>E1+(osten+napr+parap)*0,4</t>
  </si>
  <si>
    <t>9</t>
  </si>
  <si>
    <t>622142001</t>
  </si>
  <si>
    <t>Potažení vnějších stěn sklovláknitým pletivem vtlačeným do tenkovrstvé hmoty</t>
  </si>
  <si>
    <t>-922021052</t>
  </si>
  <si>
    <t>10</t>
  </si>
  <si>
    <t>622143003</t>
  </si>
  <si>
    <t>Montáž omítkových plastových nebo pozinkovaných rohových profilů s tkaninou</t>
  </si>
  <si>
    <t>m</t>
  </si>
  <si>
    <t>-510272927</t>
  </si>
  <si>
    <t>rohy domu a řimsy</t>
  </si>
  <si>
    <t>8*4+24*4+11,5*4</t>
  </si>
  <si>
    <t>okna ostění</t>
  </si>
  <si>
    <t>11</t>
  </si>
  <si>
    <t>M</t>
  </si>
  <si>
    <t>59051486</t>
  </si>
  <si>
    <t>lišta rohová PVC 10/15cm s tkaninou</t>
  </si>
  <si>
    <t>1280036318</t>
  </si>
  <si>
    <t>12</t>
  </si>
  <si>
    <t>622143004</t>
  </si>
  <si>
    <t>Montáž omítkových samolepících začišťovacích profilů (APU lišt)</t>
  </si>
  <si>
    <t>1762392902</t>
  </si>
  <si>
    <t xml:space="preserve">nadpraží </t>
  </si>
  <si>
    <t>"sever"((0,75)*5+(0,57)+(1,045)+(0,575)*4)</t>
  </si>
  <si>
    <t>"jih"((1,05)*7+(1,035)*4+(2,08)+(1,19)+(1,25))</t>
  </si>
  <si>
    <t>"západ"((0,59)+(1,035)*2+(1,02)*2)</t>
  </si>
  <si>
    <t>"východ"((0,565)+(0,96)+(1,01))</t>
  </si>
  <si>
    <t>Mezisoučet</t>
  </si>
  <si>
    <t xml:space="preserve">ostění </t>
  </si>
  <si>
    <t>"sever"((1,73)*5+(1,175)+(0,7)+(0,895)*4)*2</t>
  </si>
  <si>
    <t>"jih"((1,935)*7+(1,455)*4+(1)+(2,61)+(2,51))*2</t>
  </si>
  <si>
    <t>"západ"((1,2)+(1,96)*2+(1,465)*2)*2</t>
  </si>
  <si>
    <t>"východ"((1,2)+(1,565)+(1,445))*2</t>
  </si>
  <si>
    <t>parapet.</t>
  </si>
  <si>
    <t>"sever"((0,75*1,73)*5+(0,57*1,175)+(1,045*0,7)+(0,575*0,895)*4)</t>
  </si>
  <si>
    <t>"jih"((1,05)*7+(1,035)*4+(2,08))</t>
  </si>
  <si>
    <t>13</t>
  </si>
  <si>
    <t>28342205r</t>
  </si>
  <si>
    <t xml:space="preserve">profil začišťovací PVC 6mm s výztužnou tkaninou </t>
  </si>
  <si>
    <t>-225508348</t>
  </si>
  <si>
    <t>14</t>
  </si>
  <si>
    <t>622151011.1</t>
  </si>
  <si>
    <t>Penetrační nátěr vnějších pastovitých tenkovrstvých omítek stěn</t>
  </si>
  <si>
    <t>-1159280304</t>
  </si>
  <si>
    <t>E1+(osten+napr)*0,38+E2+E3</t>
  </si>
  <si>
    <t>622211031</t>
  </si>
  <si>
    <t>Montáž kontaktního zateplení vnějších stěn lepením a mechanickým kotvením polystyrénových desek  do betonu a zdiva tl přes 120 do 160 mm</t>
  </si>
  <si>
    <t>-1301476030</t>
  </si>
  <si>
    <t>"sever"24*6,8+5,225*0,225-5,63*0,26-((0,75*1,73)*5+(0,57*1,175)+(1,045*0,7)+(0,575*0,895)*4)+(1,835+1,8)*2,2+3,74*2,2</t>
  </si>
  <si>
    <t>"jih"24*7,8-((1,05*1,935)*7+(1,035*1,455)*4+(2,08*1)+(1,19*2,61)+(1,25*2,51))</t>
  </si>
  <si>
    <t>"západ"11,3*7+11,5*4/2-1,735*0,4-((0,59*1,2)+(1,035*1,96)*2+(1,02*1,465)*2)</t>
  </si>
  <si>
    <t>"východ"11,3*7+11,5*4/2-((00,565*1,2)+(0,96*1,565)+(1,01*1,445))</t>
  </si>
  <si>
    <t>16</t>
  </si>
  <si>
    <t>28375952</t>
  </si>
  <si>
    <t>deska EPS 70 fasádní λ=0,039 tl 160mm</t>
  </si>
  <si>
    <t>-344598665</t>
  </si>
  <si>
    <t>519,933*1,05 "Přepočtené koeficientem množství</t>
  </si>
  <si>
    <t>17</t>
  </si>
  <si>
    <t>622212051</t>
  </si>
  <si>
    <t>Montáž kontaktního zateplení vnějšího ostění, nadpraží nebo parapetu hl. špalety do 400 mm lepením desek z polystyrenu tl do 40 mm</t>
  </si>
  <si>
    <t>1704598177</t>
  </si>
  <si>
    <t>(osten+napr+parap)</t>
  </si>
  <si>
    <t>18</t>
  </si>
  <si>
    <t>28376385</t>
  </si>
  <si>
    <t>deska z polystyrénu XPS, hrana rovná, polo či pero drážka a hladký povrch</t>
  </si>
  <si>
    <t>1730204430</t>
  </si>
  <si>
    <t>(osten+napr)*0,4*0,01+parap*0,4*0,04</t>
  </si>
  <si>
    <t>1,03*1,1 "Přepočtené koeficientem množství</t>
  </si>
  <si>
    <t>19</t>
  </si>
  <si>
    <t>622251101</t>
  </si>
  <si>
    <t>Příplatek k cenám kontaktního zateplení vnějších stěn za zápustnou montáž a použití tepelněizolačních zátek z polystyrenu</t>
  </si>
  <si>
    <t>1489830326</t>
  </si>
  <si>
    <t>20</t>
  </si>
  <si>
    <t>622251201r</t>
  </si>
  <si>
    <t>Příplatek k cenám kontaktního zateplení vnějších stěn za zvýšenou pracnost -vyřezání  polysterenu pod šambrány, bosáže, řimsy</t>
  </si>
  <si>
    <t>218116624</t>
  </si>
  <si>
    <t>622252002</t>
  </si>
  <si>
    <t>Montáž profilů kontaktního zateplení lepených</t>
  </si>
  <si>
    <t>1199267224</t>
  </si>
  <si>
    <t>napr+parap</t>
  </si>
  <si>
    <t>22</t>
  </si>
  <si>
    <t>59051510</t>
  </si>
  <si>
    <t>profil okenní s nepřiznanou podomítkovou okapnicí PVC 2,0m s tkaninou</t>
  </si>
  <si>
    <t>-394008445</t>
  </si>
  <si>
    <t>23</t>
  </si>
  <si>
    <t>59051512</t>
  </si>
  <si>
    <t>profil parapetní napojovací se sklovláknitou armovací tkaninou PVC 2m</t>
  </si>
  <si>
    <t>-1771540343</t>
  </si>
  <si>
    <t>24</t>
  </si>
  <si>
    <t>622531012</t>
  </si>
  <si>
    <t>Tenkovrstvá silikonová zrnitá omítka zrnitost 1,5 mm vnějších stěn</t>
  </si>
  <si>
    <t>-2095279225</t>
  </si>
  <si>
    <t>"západ"11*0,1+11*0,35/2+1,735*0,445</t>
  </si>
  <si>
    <t>"východ"11*0,7+11*1,1/2</t>
  </si>
  <si>
    <t>"sever"5,43*0,55+13*0,3+13*0,4/2+2,88*0,45+2,84*0,4</t>
  </si>
  <si>
    <t>"jih"24*0,4+24*0,4/2</t>
  </si>
  <si>
    <t>E1+(osten+napr)*0,38</t>
  </si>
  <si>
    <t>25</t>
  </si>
  <si>
    <t>629991011</t>
  </si>
  <si>
    <t>Zakrytí výplní otvorů a svislých ploch fólií přilepenou lepící páskou</t>
  </si>
  <si>
    <t>2029265923</t>
  </si>
  <si>
    <t>"jih"((1,05*1,935)*7+(1,035*1,455)*4+(2,08*1)+(1,19*2,61)+(1,25*2,51))</t>
  </si>
  <si>
    <t>"západ"((0,59*1,2)+(1,035*1,96)*2+(1,02*1,465)*2)</t>
  </si>
  <si>
    <t>"východ"((00,565*1,2)+(0,96*1,565)+(1,01*1,445))</t>
  </si>
  <si>
    <t>26</t>
  </si>
  <si>
    <t>629995101</t>
  </si>
  <si>
    <t>Očištění vnějších ploch tlakovou vodou</t>
  </si>
  <si>
    <t>-549414346</t>
  </si>
  <si>
    <t>E1+(osten+napr)*0,38+E2</t>
  </si>
  <si>
    <t>Ostatní konstrukce a práce, bourání</t>
  </si>
  <si>
    <t>27</t>
  </si>
  <si>
    <t>941211112</t>
  </si>
  <si>
    <t>Montáž lešení řadového rámového lehkého zatížení do 200 kg/m2 š přes 0,6 do 0,9 m v přes 10 do 25 m</t>
  </si>
  <si>
    <t>-1532266925</t>
  </si>
  <si>
    <t>24*8*2+12*8*2+12*4,3*2/2</t>
  </si>
  <si>
    <t>28</t>
  </si>
  <si>
    <t>941211211</t>
  </si>
  <si>
    <t>Příplatek k lešení řadovému rámovému lehkému š 0,9 m v přes 10 do 25 m za první a ZKD den použití</t>
  </si>
  <si>
    <t>78819223</t>
  </si>
  <si>
    <t>627,6*40 "Přepočtené koeficientem množství</t>
  </si>
  <si>
    <t>29</t>
  </si>
  <si>
    <t>941211812</t>
  </si>
  <si>
    <t>Demontáž lešení řadového rámového lehkého zatížení do 200 kg/m2 š přes 0,6 do 0,9 m v přes 10 do 25 m</t>
  </si>
  <si>
    <t>1081567982</t>
  </si>
  <si>
    <t>30</t>
  </si>
  <si>
    <t>944511111</t>
  </si>
  <si>
    <t>Montáž ochranné sítě z textilie z umělých vláken</t>
  </si>
  <si>
    <t>5605260</t>
  </si>
  <si>
    <t>31</t>
  </si>
  <si>
    <t>944511211</t>
  </si>
  <si>
    <t>Příplatek k ochranné síti za první a ZKD den použití</t>
  </si>
  <si>
    <t>836404492</t>
  </si>
  <si>
    <t>32</t>
  </si>
  <si>
    <t>944511811</t>
  </si>
  <si>
    <t>Demontáž ochranné sítě z textilie z umělých vláken</t>
  </si>
  <si>
    <t>1557010390</t>
  </si>
  <si>
    <t>33</t>
  </si>
  <si>
    <t>962032631</t>
  </si>
  <si>
    <t>Bourání zdiva komínového nad střechou z cihel na MV nebo MVC</t>
  </si>
  <si>
    <t>275534557</t>
  </si>
  <si>
    <t>0,45*0,45*1,6</t>
  </si>
  <si>
    <t>997</t>
  </si>
  <si>
    <t>Přesun sutě</t>
  </si>
  <si>
    <t>34</t>
  </si>
  <si>
    <t>997013153</t>
  </si>
  <si>
    <t>Vnitrostaveništní doprava suti a vybouraných hmot pro budovy v přes 9 do 12 m s omezením mechanizace</t>
  </si>
  <si>
    <t>t</t>
  </si>
  <si>
    <t>1783027772</t>
  </si>
  <si>
    <t>35</t>
  </si>
  <si>
    <t>997013501</t>
  </si>
  <si>
    <t>Odvoz suti a vybouraných hmot na skládku nebo meziskládku do 1 km se složením</t>
  </si>
  <si>
    <t>257864172</t>
  </si>
  <si>
    <t>36</t>
  </si>
  <si>
    <t>997013509</t>
  </si>
  <si>
    <t>Příplatek k odvozu suti a vybouraných hmot na skládku ZKD 1 km přes 1 km</t>
  </si>
  <si>
    <t>-65316752</t>
  </si>
  <si>
    <t>19,148*19 "Přepočtené koeficientem množství</t>
  </si>
  <si>
    <t>37</t>
  </si>
  <si>
    <t>997013812</t>
  </si>
  <si>
    <t>Poplatek za uložení na skládce (skládkovné) stavebního odpadu na bázi sádry kód odpadu 17 08 02</t>
  </si>
  <si>
    <t>-820791381</t>
  </si>
  <si>
    <t>38</t>
  </si>
  <si>
    <t>997013871</t>
  </si>
  <si>
    <t>Poplatek za uložení stavebního odpadu na recyklační skládce (skládkovné) směsného stavebního a demoličního kód odpadu  17 09 04</t>
  </si>
  <si>
    <t>108736844</t>
  </si>
  <si>
    <t>19,148-1,318</t>
  </si>
  <si>
    <t>998</t>
  </si>
  <si>
    <t>Přesun hmot</t>
  </si>
  <si>
    <t>39</t>
  </si>
  <si>
    <t>998017002</t>
  </si>
  <si>
    <t>Přesun hmot s omezením mechanizace pro budovy v přes 6 do 12 m</t>
  </si>
  <si>
    <t>1355968587</t>
  </si>
  <si>
    <t>PSV</t>
  </si>
  <si>
    <t>Práce a dodávky PSV</t>
  </si>
  <si>
    <t>712</t>
  </si>
  <si>
    <t>Povlakové krytiny</t>
  </si>
  <si>
    <t>40</t>
  </si>
  <si>
    <t>712340831</t>
  </si>
  <si>
    <t>Odstranění povlakové krytiny střech do 10° z pásů NAIP přitavených v plné ploše jednovrstvé</t>
  </si>
  <si>
    <t>418356977</t>
  </si>
  <si>
    <t>dle skladby STP.2- asfaltový pás+ nepískovaná lepenka</t>
  </si>
  <si>
    <t>ST2*2</t>
  </si>
  <si>
    <t>41</t>
  </si>
  <si>
    <t>712340832</t>
  </si>
  <si>
    <t>Odstranění povlakové krytiny střech do 10° z pásů NAIP přitavených v plné ploše dvouvrstvé</t>
  </si>
  <si>
    <t>1745974220</t>
  </si>
  <si>
    <t>42</t>
  </si>
  <si>
    <t>998712202</t>
  </si>
  <si>
    <t>Přesun hmot procentní pro krytiny povlakové v objektech v přes 6 do 12 m</t>
  </si>
  <si>
    <t>%</t>
  </si>
  <si>
    <t>1648800452</t>
  </si>
  <si>
    <t>713</t>
  </si>
  <si>
    <t>Izolace tepelné</t>
  </si>
  <si>
    <t>43</t>
  </si>
  <si>
    <t>713132311</t>
  </si>
  <si>
    <t>Montáž izolace tepelné do roštu  jednosměrného svislého budov v do 6 m</t>
  </si>
  <si>
    <t>1237639610</t>
  </si>
  <si>
    <t>skladba E.4</t>
  </si>
  <si>
    <t>0,9*7,4</t>
  </si>
  <si>
    <t>44</t>
  </si>
  <si>
    <t>63152136</t>
  </si>
  <si>
    <t>pás tepelně izolační univerzální λ=0,034-0,035 tl 160mm</t>
  </si>
  <si>
    <t>1503931744</t>
  </si>
  <si>
    <t>6,66</t>
  </si>
  <si>
    <t>6,66*1,02 "Přepočtené koeficientem množství</t>
  </si>
  <si>
    <t>45</t>
  </si>
  <si>
    <t>713141151</t>
  </si>
  <si>
    <t>Montáž izolace tepelné střech plochých kladené volně 1 vrstva rohoží, pásů, dílců, desek</t>
  </si>
  <si>
    <t>635050500</t>
  </si>
  <si>
    <t>46</t>
  </si>
  <si>
    <t>-1891094966</t>
  </si>
  <si>
    <t>28,98*1,02 "Přepočtené koeficientem množství</t>
  </si>
  <si>
    <t>47</t>
  </si>
  <si>
    <t>713151111</t>
  </si>
  <si>
    <t>Montáž izolace tepelné střech šikmých kladené volně mezi krokve rohoží, pásů, desek</t>
  </si>
  <si>
    <t>-1406532186</t>
  </si>
  <si>
    <t>dodatečně vložení do šikminy skladby ST.1 z vrchní strany střechy</t>
  </si>
  <si>
    <t>3,1*22,6*2-18,6-1,18*0,78*10-0,55*0,78</t>
  </si>
  <si>
    <t>48</t>
  </si>
  <si>
    <t>63148157</t>
  </si>
  <si>
    <t>deska tepelně izolační minerální  univerzální λ=0,035 tl 160mm</t>
  </si>
  <si>
    <t>702976090</t>
  </si>
  <si>
    <t>111,887*1,02 "Přepočtené koeficientem množství</t>
  </si>
  <si>
    <t>49</t>
  </si>
  <si>
    <t>713151121</t>
  </si>
  <si>
    <t>Montáž izolace tepelné střech šikmých kladené volně pod krokve rohoží, pásů, desek</t>
  </si>
  <si>
    <t>-361303773</t>
  </si>
  <si>
    <t>50</t>
  </si>
  <si>
    <t>63148150</t>
  </si>
  <si>
    <t>deska tepelně izolační minerální univerzální λ=0,033-0,035 tl 40mm</t>
  </si>
  <si>
    <t>1405505192</t>
  </si>
  <si>
    <t>51</t>
  </si>
  <si>
    <t>713151811</t>
  </si>
  <si>
    <t>Odstranění tepelné izolace střech šikmých volně kladené mezi krokve z vláknitých materiálů suchých tl do 100 mm</t>
  </si>
  <si>
    <t>-463807947</t>
  </si>
  <si>
    <t xml:space="preserve"> z vrchní strany střechy pod krokvemi</t>
  </si>
  <si>
    <t>52</t>
  </si>
  <si>
    <t>713151813</t>
  </si>
  <si>
    <t>Odstranění tepelné izolace střech šikmých volně kladené mezi krokve z vláknitých materiálů suchých tl přes 100 mm</t>
  </si>
  <si>
    <t>-612857090</t>
  </si>
  <si>
    <t xml:space="preserve"> z vrchní strany střechy mezi krokvemi</t>
  </si>
  <si>
    <t>53</t>
  </si>
  <si>
    <t>998713202</t>
  </si>
  <si>
    <t>Přesun hmot procentní pro izolace tepelné v objektech v přes 6 do 12 m</t>
  </si>
  <si>
    <t>-1041952772</t>
  </si>
  <si>
    <t>741</t>
  </si>
  <si>
    <t>Elektroinstalace - silnoproud</t>
  </si>
  <si>
    <t>54</t>
  </si>
  <si>
    <t>741421811r</t>
  </si>
  <si>
    <t>Demontáž stávajícího hromosvodu</t>
  </si>
  <si>
    <t>kpl</t>
  </si>
  <si>
    <t>-1351417042</t>
  </si>
  <si>
    <t>55</t>
  </si>
  <si>
    <t>7411r</t>
  </si>
  <si>
    <t>D+M drát  AlMgSi 8mm uložený na podpěrách</t>
  </si>
  <si>
    <t>1288644665</t>
  </si>
  <si>
    <t>56</t>
  </si>
  <si>
    <t>7412r</t>
  </si>
  <si>
    <t>D+M oddálený jímač</t>
  </si>
  <si>
    <t>-1192844260</t>
  </si>
  <si>
    <t>57</t>
  </si>
  <si>
    <t>7413r</t>
  </si>
  <si>
    <t>D+M svorky hromosvodové (ST, SJ, SK, SZ, SR01, 02)</t>
  </si>
  <si>
    <t>913232836</t>
  </si>
  <si>
    <t>58</t>
  </si>
  <si>
    <t>7414r</t>
  </si>
  <si>
    <t>D+M vedení hromosvodné - štítky k označení svodů</t>
  </si>
  <si>
    <t>-1257518477</t>
  </si>
  <si>
    <t>59</t>
  </si>
  <si>
    <t>7415r</t>
  </si>
  <si>
    <t>Přidružený  a pomocný materiál</t>
  </si>
  <si>
    <t>-249834962</t>
  </si>
  <si>
    <t>60</t>
  </si>
  <si>
    <t>7416r</t>
  </si>
  <si>
    <t>Revize</t>
  </si>
  <si>
    <t>ks</t>
  </si>
  <si>
    <t>-1184045539</t>
  </si>
  <si>
    <t>61</t>
  </si>
  <si>
    <t>998741202</t>
  </si>
  <si>
    <t>Přesun hmot procentní pro silnoproud v objektech v přes 6 do 12 m</t>
  </si>
  <si>
    <t>-130653628</t>
  </si>
  <si>
    <t>762</t>
  </si>
  <si>
    <t>Konstrukce tesařské</t>
  </si>
  <si>
    <t>62</t>
  </si>
  <si>
    <t>762083122</t>
  </si>
  <si>
    <t>Impregnace řeziva proti dřevokaznému hmyzu, houbám a plísním máčením třída ohrožení 3 a 4</t>
  </si>
  <si>
    <t>1086810974</t>
  </si>
  <si>
    <t>krokve</t>
  </si>
  <si>
    <t>7,4</t>
  </si>
  <si>
    <t>63</t>
  </si>
  <si>
    <t>762332132</t>
  </si>
  <si>
    <t xml:space="preserve">Montáž vázaných kcí krovů pravidelných z hraněného řeziva </t>
  </si>
  <si>
    <t>-1288869846</t>
  </si>
  <si>
    <t>předpoklad do 10% ze stávajícího krovu tj. 22bm</t>
  </si>
  <si>
    <t>64</t>
  </si>
  <si>
    <t>60512131</t>
  </si>
  <si>
    <t>hranol stavební řezivo</t>
  </si>
  <si>
    <t>-414787630</t>
  </si>
  <si>
    <t>0,869565217391304*1,15 "Přepočtené koeficientem množství</t>
  </si>
  <si>
    <t>65</t>
  </si>
  <si>
    <t>762341210</t>
  </si>
  <si>
    <t>Montáž bednění střech rovných a šikmých sklonu do 60° z hrubých prken na sraz tl do 32 mm</t>
  </si>
  <si>
    <t>-1619189260</t>
  </si>
  <si>
    <t>ST1+ST2*2</t>
  </si>
  <si>
    <t>66</t>
  </si>
  <si>
    <t>60515111</t>
  </si>
  <si>
    <t>řezivo jehličnaté boční prkno 20-30mm</t>
  </si>
  <si>
    <t>-792782131</t>
  </si>
  <si>
    <t>8,61167665186873*1,05 "Přepočtené koeficientem množství</t>
  </si>
  <si>
    <t>67</t>
  </si>
  <si>
    <t>762341811</t>
  </si>
  <si>
    <t>Demontáž bednění střech z prken</t>
  </si>
  <si>
    <t>-782496358</t>
  </si>
  <si>
    <t>ST1+ST2</t>
  </si>
  <si>
    <t>68</t>
  </si>
  <si>
    <t>762342211</t>
  </si>
  <si>
    <t>Montáž laťování na střechách jednoduchých sklonu do 60° osové vzdálenosti do 150 mm</t>
  </si>
  <si>
    <t>-815335940</t>
  </si>
  <si>
    <t>69</t>
  </si>
  <si>
    <t>762342511</t>
  </si>
  <si>
    <t>Montáž kontralatí na podklad bez tepelné izolace</t>
  </si>
  <si>
    <t>-500826536</t>
  </si>
  <si>
    <t>370+60</t>
  </si>
  <si>
    <t>70</t>
  </si>
  <si>
    <t>60514114</t>
  </si>
  <si>
    <t>řezivo jehličnaté lať impregnovaná dl 4 m</t>
  </si>
  <si>
    <t>-237296037</t>
  </si>
  <si>
    <t>60*0,06*0,06"kontralatě</t>
  </si>
  <si>
    <t>370*0,06*0,04"kontralatě</t>
  </si>
  <si>
    <t>2320*0,05*0,03"latě</t>
  </si>
  <si>
    <t>4,584*1,08 "Přepočtené koeficientem množství</t>
  </si>
  <si>
    <t>71</t>
  </si>
  <si>
    <t>762395000</t>
  </si>
  <si>
    <t>Spojovací prostředky krovů, bednění, laťování, nadstřešních konstrukcí</t>
  </si>
  <si>
    <t>1417613016</t>
  </si>
  <si>
    <t>k+b</t>
  </si>
  <si>
    <t>72</t>
  </si>
  <si>
    <t>762395000r</t>
  </si>
  <si>
    <t>D+M rošt dle skladby E.4</t>
  </si>
  <si>
    <t>1331157471</t>
  </si>
  <si>
    <t>73</t>
  </si>
  <si>
    <t>998762202</t>
  </si>
  <si>
    <t>Přesun hmot procentní pro kce tesařské v objektech v přes 6 do 12 m</t>
  </si>
  <si>
    <t>1745574554</t>
  </si>
  <si>
    <t>763</t>
  </si>
  <si>
    <t>Konstrukce suché výstavby</t>
  </si>
  <si>
    <t>74</t>
  </si>
  <si>
    <t>763101855</t>
  </si>
  <si>
    <t>Vyřezání otvoru v SDK desce v podhledu nebo podkroví jednoduché opláštění přes 0,1 do 0,25 m2</t>
  </si>
  <si>
    <t>7377004</t>
  </si>
  <si>
    <t>opláštní okolo střešních oken (ze čtyř stran)</t>
  </si>
  <si>
    <t>(10+1)*4</t>
  </si>
  <si>
    <t>75</t>
  </si>
  <si>
    <t>763131432</t>
  </si>
  <si>
    <t>SDK podhled deska 1xDF 15 bez izolace dvouvrstvá spodní kce profil CD+UD REI 90</t>
  </si>
  <si>
    <t>693959745</t>
  </si>
  <si>
    <t>podkroví předpoklad</t>
  </si>
  <si>
    <t>76</t>
  </si>
  <si>
    <t>763131751</t>
  </si>
  <si>
    <t>Montáž parotěsné zábrany do SDK podhledu</t>
  </si>
  <si>
    <t>-738271429</t>
  </si>
  <si>
    <t>předpoklad</t>
  </si>
  <si>
    <t>77</t>
  </si>
  <si>
    <t>28329028</t>
  </si>
  <si>
    <t>fólie PE vyztužená Al vrstvou pro parotěsnou vrstvu 150g/m2 s integrovanou lepící páskou</t>
  </si>
  <si>
    <t>-1478984900</t>
  </si>
  <si>
    <t>50*1,1235 "Přepočtené koeficientem množství</t>
  </si>
  <si>
    <t>78</t>
  </si>
  <si>
    <t>763131831</t>
  </si>
  <si>
    <t>Demontáž SDK podhledu s jednovrstvou nosnou kcí z ocelových profilů opláštění jednoduché</t>
  </si>
  <si>
    <t>-1738645492</t>
  </si>
  <si>
    <t>79</t>
  </si>
  <si>
    <t>763132931</t>
  </si>
  <si>
    <t>Vyspravení SDK podhledu, podkroví pl přes 0,1 do 0,25 m2 deska 1xA 12,5</t>
  </si>
  <si>
    <t>1470354062</t>
  </si>
  <si>
    <t>opláštní okolo střešních oken-dle skladby C.2, dvě desky na sebe</t>
  </si>
  <si>
    <t>(10*2+1*4)*2</t>
  </si>
  <si>
    <t>80</t>
  </si>
  <si>
    <t>763132951</t>
  </si>
  <si>
    <t>Vyspravení SDK podhledu, podkroví pl přes 0,25 do 0,5 m2 deska 1xA 12,5</t>
  </si>
  <si>
    <t>1299820128</t>
  </si>
  <si>
    <t>(10*2)*2</t>
  </si>
  <si>
    <t>81</t>
  </si>
  <si>
    <t>998763201</t>
  </si>
  <si>
    <t>Přesun hmot procentní pro dřevostavby v objektech v přes 6 do 12 m</t>
  </si>
  <si>
    <t>-493166822</t>
  </si>
  <si>
    <t>764</t>
  </si>
  <si>
    <t>Konstrukce klempířské</t>
  </si>
  <si>
    <t>82</t>
  </si>
  <si>
    <t>764001841</t>
  </si>
  <si>
    <t>Demontáž krytiny ze šablon do suti</t>
  </si>
  <si>
    <t>385308118</t>
  </si>
  <si>
    <t>skladba STP.2 -pozikoaný plech</t>
  </si>
  <si>
    <t>83</t>
  </si>
  <si>
    <t>764002812</t>
  </si>
  <si>
    <t>Demontáž okapového plechu do suti v krytině skládané</t>
  </si>
  <si>
    <t>890300635</t>
  </si>
  <si>
    <t>24,5*2</t>
  </si>
  <si>
    <t>84</t>
  </si>
  <si>
    <t>764002841</t>
  </si>
  <si>
    <t>Demontáž oplechování horních ploch zdí a nadezdívek do suti</t>
  </si>
  <si>
    <t>1113123329</t>
  </si>
  <si>
    <t>štít</t>
  </si>
  <si>
    <t>7,2*4</t>
  </si>
  <si>
    <t>85</t>
  </si>
  <si>
    <t>764002851</t>
  </si>
  <si>
    <t>Demontáž oplechování parapetů do suti</t>
  </si>
  <si>
    <t>1086005923</t>
  </si>
  <si>
    <t>5*1+0,6*5+1,1*2+1,1*11+1,1+1+1,1+0,6+1,1*4+0,6</t>
  </si>
  <si>
    <t>86</t>
  </si>
  <si>
    <t>764002861</t>
  </si>
  <si>
    <t>Demontáž oplechování říms a ozdobných prvků do suti</t>
  </si>
  <si>
    <t>1764425815</t>
  </si>
  <si>
    <t>oplechování šambrán</t>
  </si>
  <si>
    <t>1,6*(13+2+3)+2,7</t>
  </si>
  <si>
    <t>řimsy</t>
  </si>
  <si>
    <t>24,5*2+11,9*4</t>
  </si>
  <si>
    <t>87</t>
  </si>
  <si>
    <t>764002871</t>
  </si>
  <si>
    <t>Demontáž lemování zdí do suti</t>
  </si>
  <si>
    <t>67299776</t>
  </si>
  <si>
    <t>sokl</t>
  </si>
  <si>
    <t>11,9</t>
  </si>
  <si>
    <t>88</t>
  </si>
  <si>
    <t>764002881</t>
  </si>
  <si>
    <t>Demontáž lemování střešních prostupů do suti</t>
  </si>
  <si>
    <t>911272738</t>
  </si>
  <si>
    <t>oplechování oken F1, F2</t>
  </si>
  <si>
    <t>(0,78*1,18*10+0,55*0,78*1)*0,4</t>
  </si>
  <si>
    <t>okolo komina</t>
  </si>
  <si>
    <t>9,5*0,33</t>
  </si>
  <si>
    <t>ostatní lemování</t>
  </si>
  <si>
    <t>89</t>
  </si>
  <si>
    <t>764004801</t>
  </si>
  <si>
    <t>Demontáž podokapního žlabu do suti</t>
  </si>
  <si>
    <t>-446915421</t>
  </si>
  <si>
    <t>24,5*2+7,3</t>
  </si>
  <si>
    <t>90</t>
  </si>
  <si>
    <t>764004861</t>
  </si>
  <si>
    <t>Demontáž svodu do suti</t>
  </si>
  <si>
    <t>892767262</t>
  </si>
  <si>
    <t>10+10+8</t>
  </si>
  <si>
    <t>91</t>
  </si>
  <si>
    <t>764111653</t>
  </si>
  <si>
    <t>Krytina střechy rovné z taškových tabulí z Pz plechu s povrchovou úpravou sklonu přes 30 do 60°</t>
  </si>
  <si>
    <t>-159716855</t>
  </si>
  <si>
    <t>23,15*7,15*2</t>
  </si>
  <si>
    <t>-(0,78*1,18*11+0,55*0,78)</t>
  </si>
  <si>
    <t>-(1,5*0,5+0,6*0,5)</t>
  </si>
  <si>
    <t>-(3,195*7,38+1,065*3,755)</t>
  </si>
  <si>
    <t>12*0,22*2</t>
  </si>
  <si>
    <t>92</t>
  </si>
  <si>
    <t>764131401</t>
  </si>
  <si>
    <t>Krytina střechy rovné drážkováním ze svitků z Cu plechu rš 500 mm sklonu do 30°</t>
  </si>
  <si>
    <t>1630308737</t>
  </si>
  <si>
    <t>skladba ST.2 vč. Detailu D10</t>
  </si>
  <si>
    <t>(3,5*7,4+1,3*3,8)</t>
  </si>
  <si>
    <t>93</t>
  </si>
  <si>
    <t>764304r</t>
  </si>
  <si>
    <t>D+M Střešní okno 780 x 1180mm vč. oplechování a doplňků  dle ozn. F1, výkres AC_DPS_D.1.1_601_00</t>
  </si>
  <si>
    <t>-487820728</t>
  </si>
  <si>
    <t>94</t>
  </si>
  <si>
    <t>764305r</t>
  </si>
  <si>
    <t>D+M Střešní okno 550 x 780mm vč. oplechování a doplňků  dle ozn. F2, výkres AC_DPS_D.1.1_601_00</t>
  </si>
  <si>
    <t>2019867636</t>
  </si>
  <si>
    <t>95</t>
  </si>
  <si>
    <t>7644101r</t>
  </si>
  <si>
    <t>D+M okapnice r.š 160mm, dl 8m, dle ozn K1, výkres AC_DPS_D.1.1_602_00</t>
  </si>
  <si>
    <t>1744861900</t>
  </si>
  <si>
    <t>96</t>
  </si>
  <si>
    <t>7644102r</t>
  </si>
  <si>
    <t>D+M  žlabový hák r.š. 445mm, dle ozn K2, výkres AC_DPS_D.1.1_602_00</t>
  </si>
  <si>
    <t>161811750</t>
  </si>
  <si>
    <t>97</t>
  </si>
  <si>
    <t>7644103r</t>
  </si>
  <si>
    <t>D+M okapový žlab r.š 200mm, dl 8m, dle ozn K3, výkres AC_DPS_D.1.1_602_00</t>
  </si>
  <si>
    <t>1287940887</t>
  </si>
  <si>
    <t>98</t>
  </si>
  <si>
    <t>7644104r</t>
  </si>
  <si>
    <t>D+M okapový  svod, dl 10m, dle ozn K4a, výkres AC_DPS_D.1.1_602_00</t>
  </si>
  <si>
    <t>-2032125714</t>
  </si>
  <si>
    <t>99</t>
  </si>
  <si>
    <t>7644105r</t>
  </si>
  <si>
    <t>D+M okapový  svod, dl 10m, dle ozn K4b, výkres AC_DPS_D.1.1_602_00</t>
  </si>
  <si>
    <t>209778560</t>
  </si>
  <si>
    <t>100</t>
  </si>
  <si>
    <t>7644106r</t>
  </si>
  <si>
    <t>D+M okapový  svod, dl 8m, dle ozn K4c, výkres AC_DPS_D.1.1_602_00</t>
  </si>
  <si>
    <t>222847361</t>
  </si>
  <si>
    <t>101</t>
  </si>
  <si>
    <t>7644107r</t>
  </si>
  <si>
    <t>D+M zatahovací vyztužovací pás, r.š. 150mm dl 8m, dle ozn K5, výkres AC_DPS_D.1.1_602_00</t>
  </si>
  <si>
    <t>-1090241946</t>
  </si>
  <si>
    <t>102</t>
  </si>
  <si>
    <t>7644108r</t>
  </si>
  <si>
    <t>D+M zatahovací vyztužovací pás, r.š. 210mm dl 8m, dle ozn K6, výkres AC_DPS_D.1.1_602_00</t>
  </si>
  <si>
    <t>1049987307</t>
  </si>
  <si>
    <t>103</t>
  </si>
  <si>
    <t>7644109r</t>
  </si>
  <si>
    <t>D+M Větrací mřížka, r.š. 100mm dl 8m, dle ozn K7, výkres AC_DPS_D.1.1_602_00</t>
  </si>
  <si>
    <t>1435717037</t>
  </si>
  <si>
    <t>104</t>
  </si>
  <si>
    <t>7644110r</t>
  </si>
  <si>
    <t>D+M Krytí hřebene pultové střechy, r.š. 330mm dl 12m, dle ozn K8a, výkres AC_DPS_D.1.1_602_00</t>
  </si>
  <si>
    <t>1472455639</t>
  </si>
  <si>
    <t>105</t>
  </si>
  <si>
    <t>7644111r</t>
  </si>
  <si>
    <t>D+M Krycí lišta, r.š. 240mm dl 12m, dle ozn K8b, výkres AC_DPS_D.1.1_602_00</t>
  </si>
  <si>
    <t>-155060956</t>
  </si>
  <si>
    <t>106</t>
  </si>
  <si>
    <t>7644112r</t>
  </si>
  <si>
    <t>D+M Krycí lišta, r.š. 215mm dl 20m, dle ozn K9, výkres AC_DPS_D.1.1_602_00</t>
  </si>
  <si>
    <t>962207925</t>
  </si>
  <si>
    <t>107</t>
  </si>
  <si>
    <t>7644113r</t>
  </si>
  <si>
    <t>D+M Větrací mřížka, r.š. 130mm dl 12m, dle ozn K10, výkres AC_DPS_D.1.1_602_00</t>
  </si>
  <si>
    <t>473486406</t>
  </si>
  <si>
    <t>108</t>
  </si>
  <si>
    <t>7644114r</t>
  </si>
  <si>
    <t>D+M Zatahovací okapnicový pás, r.š. 200mm dl 75m, dle ozn K11, výkres AC_DPS_D.1.1_602_00</t>
  </si>
  <si>
    <t>1231169587</t>
  </si>
  <si>
    <t>109</t>
  </si>
  <si>
    <t>7644115r</t>
  </si>
  <si>
    <t>D+M Krycí lišta, r.š.120mm dl 20m, dle ozn K12, výkres AC_DPS_D.1.1_602_00</t>
  </si>
  <si>
    <t>-49507863</t>
  </si>
  <si>
    <t>110</t>
  </si>
  <si>
    <t>7644116r</t>
  </si>
  <si>
    <t>D+M Oplechování mezipatrové římsy, r.š.280mm dl 80m, dle ozn K13, výkres AC_DPS_D.1.1_602_00</t>
  </si>
  <si>
    <t>1116467664</t>
  </si>
  <si>
    <t>111</t>
  </si>
  <si>
    <t>7644117r</t>
  </si>
  <si>
    <t>D+M Okapnicový pás, r.š.280mm dl 80m, dle ozn K14, výkres AC_DPS_D.1.1_602_00</t>
  </si>
  <si>
    <t>22529501</t>
  </si>
  <si>
    <t>112</t>
  </si>
  <si>
    <t>7644118r</t>
  </si>
  <si>
    <t>D+M Oplechování štítové stěny, r.š.700 mm dl 30m, dle ozn K15, výkres AC_DPS_D.1.1_602_00</t>
  </si>
  <si>
    <t>97050548</t>
  </si>
  <si>
    <t>113</t>
  </si>
  <si>
    <t>7644119r</t>
  </si>
  <si>
    <t>D+M Venkovní parapet okna, r.š.360mm dl 1,1m, dle ozn K16, výkres AC_DPS_D.1.1_602_00</t>
  </si>
  <si>
    <t>-717759141</t>
  </si>
  <si>
    <t>114</t>
  </si>
  <si>
    <t>7644120r</t>
  </si>
  <si>
    <t>D+M Venkovní parapet okna, r.š.380mm dl 1,75m, dle ozn K17, výkres AC_DPS_D.1.1_602_00</t>
  </si>
  <si>
    <t>615222318</t>
  </si>
  <si>
    <t>115</t>
  </si>
  <si>
    <t>7644121r</t>
  </si>
  <si>
    <t>D+M Venkovní parapet okna, r.š.280mm dl 1,8m, dle ozn K18, výkres AC_DPS_D.1.1_602_00</t>
  </si>
  <si>
    <t>-595579024</t>
  </si>
  <si>
    <t>116</t>
  </si>
  <si>
    <t>7644122r</t>
  </si>
  <si>
    <t>D+M Venkovní parapet okna, r.š.380mm dl 0,8m, dle ozn K19, výkres AC_DPS_D.1.1_602_00</t>
  </si>
  <si>
    <t>618913223</t>
  </si>
  <si>
    <t>117</t>
  </si>
  <si>
    <t>7644123r</t>
  </si>
  <si>
    <t>D+M Venkovní parapet okna, r.š.280mm dl 1,2m, dle ozn K20, výkres AC_DPS_D.1.1_602_00</t>
  </si>
  <si>
    <t>-1680645420</t>
  </si>
  <si>
    <t>118</t>
  </si>
  <si>
    <t>7644124r</t>
  </si>
  <si>
    <t>D+M Venkovní parapet okna, r.š.280mm dl 1,3m, dle ozn K21, výkres AC_DPS_D.1.1_602_00</t>
  </si>
  <si>
    <t>-2088399359</t>
  </si>
  <si>
    <t>119</t>
  </si>
  <si>
    <t>7644125r</t>
  </si>
  <si>
    <t>D+M Venkovní parapet okna, r.š.280mm dl 1,7m, dle ozn K22, výkres AC_DPS_D.1.1_602_00</t>
  </si>
  <si>
    <t>1219439052</t>
  </si>
  <si>
    <t>120</t>
  </si>
  <si>
    <t>7644126r</t>
  </si>
  <si>
    <t>D+M Venkovní parapet okna, r.š.280mm dl 1,8m, dle ozn K23, výkres AC_DPS_D.1.1_602_00</t>
  </si>
  <si>
    <t>1742264362</t>
  </si>
  <si>
    <t>121</t>
  </si>
  <si>
    <t>7644127r</t>
  </si>
  <si>
    <t>D+M Venkovní parapet okna, r.š.380mm dl 1,1m, dle ozn K24, výkres AC_DPS_D.1.1_602_00</t>
  </si>
  <si>
    <t>1463567809</t>
  </si>
  <si>
    <t>122</t>
  </si>
  <si>
    <t>7644128r</t>
  </si>
  <si>
    <t>D+M Venkovní parapet okna, r.š.280mm dl 1,0m, dle ozn K25, výkres AC_DPS_D.1.1_602_00</t>
  </si>
  <si>
    <t>-1746416433</t>
  </si>
  <si>
    <t>123</t>
  </si>
  <si>
    <t>7644130r</t>
  </si>
  <si>
    <t>D+M Větrací mřížka, r.š. 100mm dl 75m, dle ozn K26, výkres AC_DPS_D.1.1_602_00</t>
  </si>
  <si>
    <t>1709127858</t>
  </si>
  <si>
    <t>124</t>
  </si>
  <si>
    <t>7644131r</t>
  </si>
  <si>
    <t>D+M  žlabový hák r.š. 445mm, dle ozn K27, výkres AC_DPS_D.1.1_602_00</t>
  </si>
  <si>
    <t>941377923</t>
  </si>
  <si>
    <t>125</t>
  </si>
  <si>
    <t>7644132r</t>
  </si>
  <si>
    <t>D+M okapový žlab r.š 200mm, dl 45m, dle ozn K28, výkres AC_DPS_D.1.1_602_00</t>
  </si>
  <si>
    <t>-1932573666</t>
  </si>
  <si>
    <t>126</t>
  </si>
  <si>
    <t>7644133r</t>
  </si>
  <si>
    <t>D+M Venkovní parapet okna, r.š.380mm dl 0,7m, dle ozn K29, výkres AC_DPS_D.1.1_602_00</t>
  </si>
  <si>
    <t>-523762700</t>
  </si>
  <si>
    <t>127</t>
  </si>
  <si>
    <t>7644134r</t>
  </si>
  <si>
    <t>D+M Venkovní parapet okna, r.š.380mm dl 1,1m, dle ozn K30, výkres AC_DPS_D.1.1_602_00</t>
  </si>
  <si>
    <t>704338099</t>
  </si>
  <si>
    <t>128</t>
  </si>
  <si>
    <t>7644135r</t>
  </si>
  <si>
    <t>D+M Venkovní parapet okna, r.š.380mm dl 1,2m, dle ozn K31, výkres AC_DPS_D.1.1_602_00</t>
  </si>
  <si>
    <t>-565525852</t>
  </si>
  <si>
    <t>129</t>
  </si>
  <si>
    <t>7644136r</t>
  </si>
  <si>
    <t>D+M Venkovní parapet okna, r.š.380mm dl 1,15m, dle ozn K32, výkres AC_DPS_D.1.1_602_00</t>
  </si>
  <si>
    <t>346803422</t>
  </si>
  <si>
    <t>130</t>
  </si>
  <si>
    <t>7644137r</t>
  </si>
  <si>
    <t>D+M Venkovní parapet okna, r.š.380mm dl 1,135m, dle ozn K33, výkres AC_DPS_D.1.1_602_00</t>
  </si>
  <si>
    <t>-2020618816</t>
  </si>
  <si>
    <t>131</t>
  </si>
  <si>
    <t>7644138r</t>
  </si>
  <si>
    <t>D+M Oplechování šambrány, r.š.280mm dl 1,65m, dle ozn K34, výkres AC_DPS_D.1.1_602_00</t>
  </si>
  <si>
    <t>180280077</t>
  </si>
  <si>
    <t>132</t>
  </si>
  <si>
    <t>7644139r</t>
  </si>
  <si>
    <t>D+M Venkovní parapet okna, r.š.380mm dl 1,7m, dle ozn K35, výkres AC_DPS_D.1.1_602_00</t>
  </si>
  <si>
    <t>-1153877564</t>
  </si>
  <si>
    <t>133</t>
  </si>
  <si>
    <t>7644140r</t>
  </si>
  <si>
    <t>D+M Oplechování šambrány, r.š.280mm dl 1,8m, dle ozn K36, výkres AC_DPS_D.1.1_602_00</t>
  </si>
  <si>
    <t>-241630177</t>
  </si>
  <si>
    <t>134</t>
  </si>
  <si>
    <t>7644141r</t>
  </si>
  <si>
    <t>D+M Venkovní parapet okna, r.š.380mm dl 2,5m, dle ozn K37, výkres AC_DPS_D.1.1_602_00</t>
  </si>
  <si>
    <t>-647264808</t>
  </si>
  <si>
    <t>135</t>
  </si>
  <si>
    <t>7644142r</t>
  </si>
  <si>
    <t>D+M Oplechování šambrány, r.š.280mm dl 2,7m, dle ozn K38, výkres AC_DPS_D.1.1_602_00</t>
  </si>
  <si>
    <t>1299237390</t>
  </si>
  <si>
    <t>136</t>
  </si>
  <si>
    <t>7644143r</t>
  </si>
  <si>
    <t>D+M Oplechování šambrány, r.š.280mm dl 1,8m, dle ozn K39, výkres AC_DPS_D.1.1_602_00</t>
  </si>
  <si>
    <t>1362147801</t>
  </si>
  <si>
    <t>137</t>
  </si>
  <si>
    <t>7644144r</t>
  </si>
  <si>
    <t>D+M Lemování komína, r.š.330mm dl 9,5m, dle ozn K40, výkres AC_DPS_D.1.1_602_00</t>
  </si>
  <si>
    <t>soubor</t>
  </si>
  <si>
    <t>-220635680</t>
  </si>
  <si>
    <t>138</t>
  </si>
  <si>
    <t>7644145r</t>
  </si>
  <si>
    <t>D+M Venkovní parapet okna, r.š.380mm dl 0,7m, dle ozn K41, výkres AC_DPS_D.1.1_602_00</t>
  </si>
  <si>
    <t>292515030</t>
  </si>
  <si>
    <t>139</t>
  </si>
  <si>
    <t>7644146r</t>
  </si>
  <si>
    <t>D+M oplechování repliky zvoničky dle ozn K42, výkres AC_DPS_D.1.1_602_00</t>
  </si>
  <si>
    <t>-855510735</t>
  </si>
  <si>
    <t>140</t>
  </si>
  <si>
    <t>7644147r</t>
  </si>
  <si>
    <t>D+M Větrací hřebenový pás, š. 100mm dl 25m, dle ozn K43, výkres AC_DPS_D.1.1_602_00</t>
  </si>
  <si>
    <t>1947198449</t>
  </si>
  <si>
    <t>141</t>
  </si>
  <si>
    <t>7644148r</t>
  </si>
  <si>
    <t>D+M okapový  svod, dl 8m, dle ozn K44a, výkres AC_DPS_D.1.1_602_00</t>
  </si>
  <si>
    <t>-405967796</t>
  </si>
  <si>
    <t>142</t>
  </si>
  <si>
    <t>7644149r</t>
  </si>
  <si>
    <t>D+M okapový  svod, dl 8m, dle ozn K44b, výkres AC_DPS_D.1.1_602_00</t>
  </si>
  <si>
    <t>-999929462</t>
  </si>
  <si>
    <t>143</t>
  </si>
  <si>
    <t>7644150r</t>
  </si>
  <si>
    <t>D+M ohřebenáč, r.š. 625 mm dl 25m, dle ozn K45, výkres AC_DPS_D.1.1_602_00</t>
  </si>
  <si>
    <t>-15344648</t>
  </si>
  <si>
    <t>144</t>
  </si>
  <si>
    <t>7644151r</t>
  </si>
  <si>
    <t>D+M  žlabový hák r.š. 375mm, dle ozn K46, výkres AC_DPS_D.1.1_602_00</t>
  </si>
  <si>
    <t>109412895</t>
  </si>
  <si>
    <t>145</t>
  </si>
  <si>
    <t>7644152r</t>
  </si>
  <si>
    <t>D+M okapový žlab r.š 1100mm, dl 5m, dle ozn K47, výkres AC_DPS_D.1.1_602_00</t>
  </si>
  <si>
    <t>-1803258019</t>
  </si>
  <si>
    <t>146</t>
  </si>
  <si>
    <t>7644153r</t>
  </si>
  <si>
    <t>D+M Nástřešní žlabový hák r.š. 660mm, dle ozn K48, výkres AC_DPS_D.1.1_602_00</t>
  </si>
  <si>
    <t>-585369786</t>
  </si>
  <si>
    <t>147</t>
  </si>
  <si>
    <t>7644154r</t>
  </si>
  <si>
    <t>D+M Nástřešní okapový žlab r.š. 500mm, dl 4,5m, dle ozn K49, výkres AC_DPS_D.1.1_602_00</t>
  </si>
  <si>
    <t>568701924</t>
  </si>
  <si>
    <t>148</t>
  </si>
  <si>
    <t>7644155r</t>
  </si>
  <si>
    <t>D+M okapový  svod, dl 0,5m, dle ozn K50a, výkres AC_DPS_D.1.1_602_00</t>
  </si>
  <si>
    <t>-1992440016</t>
  </si>
  <si>
    <t>149</t>
  </si>
  <si>
    <t>7644156r</t>
  </si>
  <si>
    <t>D+M okapový  svod, dl 0,5m, dle ozn K50b, výkres AC_DPS_D.1.1_602_00</t>
  </si>
  <si>
    <t>-861007185</t>
  </si>
  <si>
    <t>150</t>
  </si>
  <si>
    <t>7644157r</t>
  </si>
  <si>
    <t>D+M Závětrná lišta, r.š. 320mm dl  9m, dle ozn K51, výkres AC_DPS_D.1.1_602_00</t>
  </si>
  <si>
    <t>1295803397</t>
  </si>
  <si>
    <t>151</t>
  </si>
  <si>
    <t>998764202</t>
  </si>
  <si>
    <t>Přesun hmot procentní pro konstrukce klempířské v objektech v přes 6 do 12 m</t>
  </si>
  <si>
    <t>1688347150</t>
  </si>
  <si>
    <t>765</t>
  </si>
  <si>
    <t>Krytina skládaná</t>
  </si>
  <si>
    <t>152</t>
  </si>
  <si>
    <t>765151801</t>
  </si>
  <si>
    <t>Demontáž krytiny bitumenové ze šindelů do suti</t>
  </si>
  <si>
    <t>-1293292610</t>
  </si>
  <si>
    <t>153</t>
  </si>
  <si>
    <t>765151805</t>
  </si>
  <si>
    <t>Demontáž hřebene nebo nároží krytiny bitumenové ze šindelů do suti</t>
  </si>
  <si>
    <t>-132308623</t>
  </si>
  <si>
    <t>154</t>
  </si>
  <si>
    <t>765151811</t>
  </si>
  <si>
    <t>Příplatek k cenám demontáže bitumenové krytiny ze šindelů za sklon přes 30°</t>
  </si>
  <si>
    <t>1372407896</t>
  </si>
  <si>
    <t>155</t>
  </si>
  <si>
    <t>765191023</t>
  </si>
  <si>
    <t>Montáž pojistné hydroizolační nebo parotěsné kladené ve sklonu přes 20° s lepenými spoji na bednění</t>
  </si>
  <si>
    <t>729765133</t>
  </si>
  <si>
    <t>156</t>
  </si>
  <si>
    <t>6285201r</t>
  </si>
  <si>
    <t>pojistná hydroizolace</t>
  </si>
  <si>
    <t>612415642</t>
  </si>
  <si>
    <t>327,984*1,15 "Přepočtené koeficientem množství</t>
  </si>
  <si>
    <t>157</t>
  </si>
  <si>
    <t>765191911</t>
  </si>
  <si>
    <t>Demontáž pojistné hydroizolační fólie kladené ve sklonu přes 30°</t>
  </si>
  <si>
    <t>1590837492</t>
  </si>
  <si>
    <t>158</t>
  </si>
  <si>
    <t>998765202</t>
  </si>
  <si>
    <t>Přesun hmot procentní pro krytiny skládané v objektech v přes 6 do 12 m</t>
  </si>
  <si>
    <t>658866041</t>
  </si>
  <si>
    <t>766</t>
  </si>
  <si>
    <t>Konstrukce truhlářské</t>
  </si>
  <si>
    <t>159</t>
  </si>
  <si>
    <t>766673811</t>
  </si>
  <si>
    <t>Demontáž střešního okna vlnitá krytina přes 30 do 45°</t>
  </si>
  <si>
    <t>-191443148</t>
  </si>
  <si>
    <t>F1, F2-demontáž a uskladnění</t>
  </si>
  <si>
    <t>10+1</t>
  </si>
  <si>
    <t>160</t>
  </si>
  <si>
    <t>998766202</t>
  </si>
  <si>
    <t>Přesun hmot procentní pro kce truhlářské v objektech v přes 6 do 12 m</t>
  </si>
  <si>
    <t>1336335549</t>
  </si>
  <si>
    <t>767</t>
  </si>
  <si>
    <t>Konstrukce zámečnické</t>
  </si>
  <si>
    <t>161</t>
  </si>
  <si>
    <t>767661811</t>
  </si>
  <si>
    <t>Demontáž mříží pevných nebo otevíravých</t>
  </si>
  <si>
    <t>-568694038</t>
  </si>
  <si>
    <t>Demontáž a uskladění Z1-Z5</t>
  </si>
  <si>
    <t>1,46*1,025*2</t>
  </si>
  <si>
    <t>1,455*1,01*1</t>
  </si>
  <si>
    <t>0,88*0,59*4</t>
  </si>
  <si>
    <t>0,975*1,17*2</t>
  </si>
  <si>
    <t>1,03*1,9*1</t>
  </si>
  <si>
    <t>162</t>
  </si>
  <si>
    <t>767662110</t>
  </si>
  <si>
    <t>Montáž mříží pevných šroubovaných</t>
  </si>
  <si>
    <t>2082327379</t>
  </si>
  <si>
    <t>Montáž denotovaných mříží Z1-Z5</t>
  </si>
  <si>
    <t>10,2</t>
  </si>
  <si>
    <t>163</t>
  </si>
  <si>
    <t>767662110r</t>
  </si>
  <si>
    <t>Úprava demontovaných mříží  dle ozn Z1-Z5, výkres AC_DPS_D.1.1_603_00</t>
  </si>
  <si>
    <t>-1326357131</t>
  </si>
  <si>
    <t>úprava mříží Z1-Z5</t>
  </si>
  <si>
    <t>2+1+4+2+1</t>
  </si>
  <si>
    <t>164</t>
  </si>
  <si>
    <t>767662111r</t>
  </si>
  <si>
    <t>D+M krycí dvířka HUP dle ozn Z6, výkres AC_DPS_D.1.1_603_00</t>
  </si>
  <si>
    <t>1460854317</t>
  </si>
  <si>
    <t>vč. demontáže stávajících</t>
  </si>
  <si>
    <t>165</t>
  </si>
  <si>
    <t>767662112r</t>
  </si>
  <si>
    <t>D+M větrací mřížka HUP dle ozn Z7, výkres AC_DPS_D.1.1_603_00</t>
  </si>
  <si>
    <t>-2038407582</t>
  </si>
  <si>
    <t>vč. demontáže stávající a nastavení původní hloubkyodvětrání po zateplení v celéhloubce zdiva 670 -770 + 50 mm</t>
  </si>
  <si>
    <t>166</t>
  </si>
  <si>
    <t>767662113r</t>
  </si>
  <si>
    <t>D+M větrací mřížka  dle ozn Z8, výkres AC_DPS_D.1.1_603_00</t>
  </si>
  <si>
    <t>1831418723</t>
  </si>
  <si>
    <t>vč. demontáže stávající nastavení původní hloubkyodvětrání po zateplení v celéhloubce zdiva 670 -770 + 50 mm</t>
  </si>
  <si>
    <t>167</t>
  </si>
  <si>
    <t>767662114r</t>
  </si>
  <si>
    <t>D+M větrací mřížka soklu, dle ozn Z9, výkres AC_DPS_D.1.1_603_00</t>
  </si>
  <si>
    <t>452210280</t>
  </si>
  <si>
    <t xml:space="preserve"> cca 75bmx 2řady, tj. celkem 150bm</t>
  </si>
  <si>
    <t>168</t>
  </si>
  <si>
    <t>767662121r</t>
  </si>
  <si>
    <t>D+M potrubí VZT  dle ozn O1, výkres AC_DPS_D.1.1_604_00</t>
  </si>
  <si>
    <t>-1328933048</t>
  </si>
  <si>
    <t>vč. demontáže stávající</t>
  </si>
  <si>
    <t>169</t>
  </si>
  <si>
    <t>767662122r</t>
  </si>
  <si>
    <t>D+M nové kotevní prvky pro stávající komín  dle ozn O2, výkres AC_DPS_D.1.1_604_00</t>
  </si>
  <si>
    <t>1339151720</t>
  </si>
  <si>
    <t>170</t>
  </si>
  <si>
    <t>767662123r</t>
  </si>
  <si>
    <t>D+M větrací mřížka kruhová+nádstavec dle ozn O3, výkres AC_DPS_D.1.1_604_00</t>
  </si>
  <si>
    <t>-261498335</t>
  </si>
  <si>
    <t>171</t>
  </si>
  <si>
    <t>767662124r</t>
  </si>
  <si>
    <t>D+M větrací mřížka čtvercová+nádstavec dle ozn O4, výkres AC_DPS_D.1.1_604_00</t>
  </si>
  <si>
    <t>822662947</t>
  </si>
  <si>
    <t>172</t>
  </si>
  <si>
    <t>767662125r</t>
  </si>
  <si>
    <t>D+M větrací mřížka čtvercová+nádstavec dle ozn O5, výkres AC_DPS_D.1.1_604_00</t>
  </si>
  <si>
    <t>-1495180885</t>
  </si>
  <si>
    <t>173</t>
  </si>
  <si>
    <t>767662126r</t>
  </si>
  <si>
    <t>D+M informační tabule dle ozn O6, výkres AC_DPS_D.1.1_604_00</t>
  </si>
  <si>
    <t>1076580449</t>
  </si>
  <si>
    <t xml:space="preserve">vč. demontáže stávající a </t>
  </si>
  <si>
    <t>174</t>
  </si>
  <si>
    <t>767662127r</t>
  </si>
  <si>
    <t>D+M soubor fasádních prvků a tabulek dle ozn O7, výkres AC_DPS_D.1.1_604_00</t>
  </si>
  <si>
    <t>-29243905</t>
  </si>
  <si>
    <t xml:space="preserve">vč. demontáže </t>
  </si>
  <si>
    <t>175</t>
  </si>
  <si>
    <t>767662128r</t>
  </si>
  <si>
    <t>D+M stávající anténní stožár dle ozn O8a, výkres AC_DPS_D.1.1_604_00</t>
  </si>
  <si>
    <t>882554229</t>
  </si>
  <si>
    <t xml:space="preserve">vč. demontáže stávající </t>
  </si>
  <si>
    <t>176</t>
  </si>
  <si>
    <t>767662129r</t>
  </si>
  <si>
    <t>D+M stávající televizní anténa dle ozn O8b, výkres AC_DPS_D.1.1_604_00</t>
  </si>
  <si>
    <t>-1632085778</t>
  </si>
  <si>
    <t>177</t>
  </si>
  <si>
    <t>767662131r</t>
  </si>
  <si>
    <t>D+M replika artefaktu zvoničky -dřevěná část dle ozn O10a, výkres AC_DPS_D.1.1_604_00</t>
  </si>
  <si>
    <t>1922358609</t>
  </si>
  <si>
    <t>178</t>
  </si>
  <si>
    <t>7676621311r</t>
  </si>
  <si>
    <t>D+M replika artefaktu zvoničky-ocelová část dle ozn O10b, výkres AC_DPS_D.1.1_604_00</t>
  </si>
  <si>
    <t>1033104325</t>
  </si>
  <si>
    <t>179</t>
  </si>
  <si>
    <t>7676621312r</t>
  </si>
  <si>
    <t>D+M replika artefaktu zvoničky-zvon dle ozn O10b, výkres AC_DPS_D.1.1_604_00</t>
  </si>
  <si>
    <t>1364461127</t>
  </si>
  <si>
    <t>180</t>
  </si>
  <si>
    <t>767662132r</t>
  </si>
  <si>
    <t>D+M sněhové zábrany pro profilovanou krytinu, 39m dle ozn O11, výkres AC_DPS_D.1.1_604_00</t>
  </si>
  <si>
    <t>-1447562832</t>
  </si>
  <si>
    <t>181</t>
  </si>
  <si>
    <t>767662133r</t>
  </si>
  <si>
    <t>D+M sněhové zábrany pro profilovanou krytinu, 7,5m dle ozn O12, výkres AC_DPS_D.1.1_604_00</t>
  </si>
  <si>
    <t>834946748</t>
  </si>
  <si>
    <t>182</t>
  </si>
  <si>
    <t>767662135r</t>
  </si>
  <si>
    <t>D+M střešní žebříkdle ozn O13, výkres AC_DPS_D.1.1_604_00</t>
  </si>
  <si>
    <t>-1756569587</t>
  </si>
  <si>
    <t>183</t>
  </si>
  <si>
    <t>767662136r</t>
  </si>
  <si>
    <t>D+M střešní lávka, š 300mm, celk. dl 9,5m dle ozn O14, výkres AC_DPS_D.1.1_604_00</t>
  </si>
  <si>
    <t>-1322188389</t>
  </si>
  <si>
    <t>184</t>
  </si>
  <si>
    <t>767662137r</t>
  </si>
  <si>
    <t>D+M bezpečnostní systém, celk. dl 15,5m dle ozn O15, výkres AC_DPS_D.1.1_604_00</t>
  </si>
  <si>
    <t>-1478159485</t>
  </si>
  <si>
    <t>185</t>
  </si>
  <si>
    <t>998767202</t>
  </si>
  <si>
    <t>Přesun hmot procentní pro zámečnické konstrukce v objektech v přes 6 do 12 m</t>
  </si>
  <si>
    <t>1418894555</t>
  </si>
  <si>
    <t>783</t>
  </si>
  <si>
    <t>Dokončovací práce - nátěry</t>
  </si>
  <si>
    <t>186</t>
  </si>
  <si>
    <t>783809215</t>
  </si>
  <si>
    <t>Montáž plošných ozdobných prvků nepravidelného tvaru průměru nebo v (š) přes 200 do 500 mm na fasády</t>
  </si>
  <si>
    <t>-1527618850</t>
  </si>
  <si>
    <t>klenák</t>
  </si>
  <si>
    <t>"jih"6</t>
  </si>
  <si>
    <t>"východ"3</t>
  </si>
  <si>
    <t>187</t>
  </si>
  <si>
    <t>28374116</t>
  </si>
  <si>
    <t xml:space="preserve">dekorační prvek fasádní  klenák  </t>
  </si>
  <si>
    <t>1553302887</t>
  </si>
  <si>
    <t>188</t>
  </si>
  <si>
    <t>783809217</t>
  </si>
  <si>
    <t>Montáž plošných ozdobných prvků nepravidelného tvaru průměru nebo v (š) přes 500 do 800 mm na fasády</t>
  </si>
  <si>
    <t>561708821</t>
  </si>
  <si>
    <t>"jih"1</t>
  </si>
  <si>
    <t>189</t>
  </si>
  <si>
    <t>28374116r</t>
  </si>
  <si>
    <t>1105832243</t>
  </si>
  <si>
    <t>190</t>
  </si>
  <si>
    <t>783809233</t>
  </si>
  <si>
    <t>Montáž ornamentových ozdobných prvků s délkovým rozměrem v (š) přes 60 do 120 mm na fasády</t>
  </si>
  <si>
    <t>-520328133</t>
  </si>
  <si>
    <t>parepetní šambrána</t>
  </si>
  <si>
    <t>"jih"1,7*7+1,35*4</t>
  </si>
  <si>
    <t>"západ"1,75</t>
  </si>
  <si>
    <t>191</t>
  </si>
  <si>
    <t>28374120</t>
  </si>
  <si>
    <t>dekorační prvek fasádní parapetní římsa v do 120mm</t>
  </si>
  <si>
    <t>-1702788547</t>
  </si>
  <si>
    <t>192</t>
  </si>
  <si>
    <t>783809235</t>
  </si>
  <si>
    <t>Montáž ornamentových ozdobných prvků s délkovým rozměrem v (š) přes 120 do 200 mm na fasády</t>
  </si>
  <si>
    <t>-739485362</t>
  </si>
  <si>
    <t>šambrána okolo ostění oken</t>
  </si>
  <si>
    <t>"jih"2,3*7*2+1,7*4*2+2,6+2,7+2,6*2</t>
  </si>
  <si>
    <t>"západ"2,4*2*2</t>
  </si>
  <si>
    <t>193</t>
  </si>
  <si>
    <t>28374119</t>
  </si>
  <si>
    <t>dekorační prvek fasádní šambrána š do 200mm</t>
  </si>
  <si>
    <t>868445035</t>
  </si>
  <si>
    <t>194</t>
  </si>
  <si>
    <t>783809237r</t>
  </si>
  <si>
    <t>Montáž ornamentových ozdobných prvků  na fasády- nad oknem</t>
  </si>
  <si>
    <t>2051955252</t>
  </si>
  <si>
    <t>šámbrána nad oknem</t>
  </si>
  <si>
    <t>"jih"1,05*7+10,35*4+1,12+1,26</t>
  </si>
  <si>
    <t>"západ"1,04*2</t>
  </si>
  <si>
    <t>"východ"1,045+1,21+1,01</t>
  </si>
  <si>
    <t>195</t>
  </si>
  <si>
    <t>28374125</t>
  </si>
  <si>
    <t xml:space="preserve">dekorační prvek fasádní </t>
  </si>
  <si>
    <t>1629402791</t>
  </si>
  <si>
    <t>196</t>
  </si>
  <si>
    <t>783809237</t>
  </si>
  <si>
    <t>Montáž ornamentových ozdobných prvků s délkovým rozměrem v (š) přes 200 mm na fasády</t>
  </si>
  <si>
    <t>599038408</t>
  </si>
  <si>
    <t>šámbrána navazující nad okenní šambránu (konečná oplechovana)</t>
  </si>
  <si>
    <t>"jih"1,8*4+1,65*4+1,8*2+2,7</t>
  </si>
  <si>
    <t>"západ"1,048*2</t>
  </si>
  <si>
    <t>"východ"1,57+1,69+1,59</t>
  </si>
  <si>
    <t>197</t>
  </si>
  <si>
    <t>28374124</t>
  </si>
  <si>
    <t>dekorační prvek fasádní průběžná římsa v do300mm</t>
  </si>
  <si>
    <t>58348291</t>
  </si>
  <si>
    <t>198</t>
  </si>
  <si>
    <t>78380923r</t>
  </si>
  <si>
    <t>Montáž ornamentových ozdobných prvků s délkovým rozměrem v (š) přes 200 mm na fasády -atypická oblouková</t>
  </si>
  <si>
    <t>-1602880644</t>
  </si>
  <si>
    <t>"jih"2,08</t>
  </si>
  <si>
    <t>199</t>
  </si>
  <si>
    <t>28374124r</t>
  </si>
  <si>
    <t>dekorační prvek fasádní  atypický polkruhový</t>
  </si>
  <si>
    <t>1707442014</t>
  </si>
  <si>
    <t>784</t>
  </si>
  <si>
    <t>Dokončovací práce - malby a tapety</t>
  </si>
  <si>
    <t>200</t>
  </si>
  <si>
    <t>784171111</t>
  </si>
  <si>
    <t>Zakrytí vnitřních ploch stěn v místnostech v do 3,80 m</t>
  </si>
  <si>
    <t>-778210568</t>
  </si>
  <si>
    <t>zakrytí mobiliáře  a pozdější odkrytí a likvidace folie</t>
  </si>
  <si>
    <t>400</t>
  </si>
  <si>
    <t>201</t>
  </si>
  <si>
    <t>HST.5907758504932</t>
  </si>
  <si>
    <t>zakrývací fólie 4 x 5 m silná 21 µm</t>
  </si>
  <si>
    <t>400355311</t>
  </si>
  <si>
    <t>400*0,05 "Přepočtené koeficientem množství</t>
  </si>
  <si>
    <t>202</t>
  </si>
  <si>
    <t>784181121</t>
  </si>
  <si>
    <t>Hloubková jednonásobná bezbarvá penetrace podkladu v místnostech v do 3,80 m</t>
  </si>
  <si>
    <t>1365070811</t>
  </si>
  <si>
    <t>203</t>
  </si>
  <si>
    <t>784111001</t>
  </si>
  <si>
    <t>Oprášení (ometení ) podkladu v místnostech v do 3,80 m</t>
  </si>
  <si>
    <t>-1151594289</t>
  </si>
  <si>
    <t>204</t>
  </si>
  <si>
    <t>784221101</t>
  </si>
  <si>
    <t>Dvojnásobné bílé malby ze směsí za sucha dobře otěruvzdorných v místnostech do 3,80 m</t>
  </si>
  <si>
    <t>-1138856063</t>
  </si>
  <si>
    <t>((0,78*2+2*1,18)*10+(0,55*2+2*0,78)*1)*0,25+50</t>
  </si>
  <si>
    <t>205</t>
  </si>
  <si>
    <t>784221131</t>
  </si>
  <si>
    <t>Příplatek k cenám 2x maleb za sucha otěruvzdorných za provádění pl do 5 m2</t>
  </si>
  <si>
    <t>1959592578</t>
  </si>
  <si>
    <t>VRN</t>
  </si>
  <si>
    <t>Vedlejší rozpočtové náklady</t>
  </si>
  <si>
    <t>VRN3</t>
  </si>
  <si>
    <t>Zařízení staveniště</t>
  </si>
  <si>
    <t>206</t>
  </si>
  <si>
    <t>030001000</t>
  </si>
  <si>
    <t>-617125647</t>
  </si>
  <si>
    <t>Náklady na zařízení staveniště zahrnují:</t>
  </si>
  <si>
    <t xml:space="preserve">    související (přípravné) práce,</t>
  </si>
  <si>
    <t xml:space="preserve">    vybavení staveniště,</t>
  </si>
  <si>
    <t xml:space="preserve">    připojení na inženýrské sítě včetně nákladů na energie,</t>
  </si>
  <si>
    <t xml:space="preserve">    zabezpečení staveniště,</t>
  </si>
  <si>
    <t xml:space="preserve">    zrušení zařízení staveniště</t>
  </si>
  <si>
    <t>VRN6</t>
  </si>
  <si>
    <t>Územní vlivy</t>
  </si>
  <si>
    <t>207</t>
  </si>
  <si>
    <t>060001000</t>
  </si>
  <si>
    <t>1608146739</t>
  </si>
  <si>
    <t>Jedná se o náklady ovlivněné umístěním staveniště. Jsou to:</t>
  </si>
  <si>
    <t xml:space="preserve">    vlivy klimatických podmínek,</t>
  </si>
  <si>
    <t xml:space="preserve">    ztížené dopravní podmínky,</t>
  </si>
  <si>
    <t xml:space="preserve">    práce na těžce přístupných místech,</t>
  </si>
  <si>
    <t xml:space="preserve">    práce ve zdraví škodlivém prostředí,</t>
  </si>
  <si>
    <t xml:space="preserve">    mimostaveništní doprava materiálů a výrobků.</t>
  </si>
  <si>
    <t>VRN7</t>
  </si>
  <si>
    <t>Provozní vlivy</t>
  </si>
  <si>
    <t>208</t>
  </si>
  <si>
    <t>070001000</t>
  </si>
  <si>
    <t>117751332</t>
  </si>
  <si>
    <t>Náklady na provozní vlivy lze uplatnit jen v případech, kdy:</t>
  </si>
  <si>
    <t xml:space="preserve">    ruší normální průběh prací (jejich pouhá existence tedy nestačí k uplatnění přirážky), jedná se o tzv. přímé rušení provozem,</t>
  </si>
  <si>
    <t xml:space="preserve">    sice prvotní příčina rušení průběhu prací již pominula, ale nepříznivé vlivy trvají (horko, plyny, prašnost, zima apod.), tzv. nepřímé  rušení pro</t>
  </si>
  <si>
    <t>Tyto náklady lze členit podle charakteru provozních vlivů na:</t>
  </si>
  <si>
    <t xml:space="preserve">    provoz investora, případně třetích osob,</t>
  </si>
  <si>
    <t xml:space="preserve">    silniční provoz,</t>
  </si>
  <si>
    <t xml:space="preserve">    ztížený pohyb vozidel v centrech velkoměst,</t>
  </si>
  <si>
    <t xml:space="preserve">    železniční provoz, městský kolejový provoz,</t>
  </si>
  <si>
    <t xml:space="preserve">    ochranná pásma,</t>
  </si>
  <si>
    <t xml:space="preserve">    ostatní provozní vlivy.</t>
  </si>
  <si>
    <t>VRN9</t>
  </si>
  <si>
    <t>Ostatní náklady</t>
  </si>
  <si>
    <t>209</t>
  </si>
  <si>
    <t>090001000</t>
  </si>
  <si>
    <t>Ostatní náklady- zajištění střechy proti zatečení</t>
  </si>
  <si>
    <t>1024</t>
  </si>
  <si>
    <t>-1781270486</t>
  </si>
  <si>
    <t>210</t>
  </si>
  <si>
    <t>090001001</t>
  </si>
  <si>
    <t>Revize komína</t>
  </si>
  <si>
    <t>734289639</t>
  </si>
  <si>
    <t>SEZNAM FIGUR</t>
  </si>
  <si>
    <t>Výměra</t>
  </si>
  <si>
    <t>Použití figury:</t>
  </si>
  <si>
    <t>krov</t>
  </si>
  <si>
    <t>krov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</si>
</sst>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3">
    <xf numFmtId="0" fontId="0" fillId="0" borderId="0" xfId="0"/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24" fillId="2" borderId="1" xfId="0" applyNumberFormat="1" applyFont="1" applyFill="1" applyBorder="1" applyAlignment="1" applyProtection="1">
      <alignment vertical="center"/>
      <protection locked="0"/>
    </xf>
    <xf numFmtId="4" fontId="37" fillId="2" borderId="1" xfId="0" applyNumberFormat="1" applyFont="1" applyFill="1" applyBorder="1" applyAlignment="1" applyProtection="1">
      <alignment vertical="center"/>
      <protection locked="0"/>
    </xf>
    <xf numFmtId="167" fontId="24" fillId="2" borderId="1" xfId="0" applyNumberFormat="1" applyFont="1" applyFill="1" applyBorder="1" applyAlignment="1" applyProtection="1">
      <alignment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167" fontId="39" fillId="0" borderId="7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24" fillId="3" borderId="0" xfId="0" applyFont="1" applyFill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/>
    <xf numFmtId="0" fontId="0" fillId="0" borderId="17" xfId="0" applyBorder="1" applyAlignment="1">
      <alignment vertical="center"/>
    </xf>
    <xf numFmtId="166" fontId="34" fillId="0" borderId="10" xfId="0" applyNumberFormat="1" applyFont="1" applyBorder="1"/>
    <xf numFmtId="166" fontId="34" fillId="0" borderId="18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4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9" xfId="0" applyFont="1" applyBorder="1"/>
    <xf numFmtId="166" fontId="9" fillId="0" borderId="0" xfId="0" applyNumberFormat="1" applyFont="1"/>
    <xf numFmtId="166" fontId="9" fillId="0" borderId="20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167" fontId="24" fillId="0" borderId="1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5" fillId="2" borderId="19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167" fontId="37" fillId="0" borderId="1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7" fillId="2" borderId="19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25" fillId="2" borderId="21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6" fontId="25" fillId="0" borderId="16" xfId="0" applyNumberFormat="1" applyFont="1" applyBorder="1" applyAlignment="1">
      <alignment vertical="center"/>
    </xf>
    <xf numFmtId="166" fontId="25" fillId="0" borderId="22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4" xfId="0" applyBorder="1"/>
    <xf numFmtId="0" fontId="19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5" fillId="4" borderId="11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4" fontId="5" fillId="4" borderId="12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9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1" t="s">
        <v>0</v>
      </c>
      <c r="AZ1" s="151" t="s">
        <v>1</v>
      </c>
      <c r="BA1" s="151" t="s">
        <v>2</v>
      </c>
      <c r="BB1" s="151" t="s">
        <v>1</v>
      </c>
      <c r="BT1" s="151" t="s">
        <v>3</v>
      </c>
      <c r="BU1" s="151" t="s">
        <v>3</v>
      </c>
      <c r="BV1" s="151" t="s">
        <v>4</v>
      </c>
    </row>
    <row r="2" spans="44:72" ht="37" customHeight="1">
      <c r="AR2" s="191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29" t="s">
        <v>6</v>
      </c>
      <c r="BT2" s="29" t="s">
        <v>7</v>
      </c>
    </row>
    <row r="3" spans="2:72" ht="7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BS3" s="29" t="s">
        <v>6</v>
      </c>
      <c r="BT3" s="29" t="s">
        <v>8</v>
      </c>
    </row>
    <row r="4" spans="2:71" ht="25" customHeight="1">
      <c r="B4" s="8"/>
      <c r="D4" s="9" t="s">
        <v>9</v>
      </c>
      <c r="AR4" s="8"/>
      <c r="AS4" s="152" t="s">
        <v>10</v>
      </c>
      <c r="BE4" s="153" t="s">
        <v>11</v>
      </c>
      <c r="BS4" s="29" t="s">
        <v>12</v>
      </c>
    </row>
    <row r="5" spans="2:71" ht="12" customHeight="1">
      <c r="B5" s="8"/>
      <c r="D5" s="10" t="s">
        <v>13</v>
      </c>
      <c r="K5" s="222" t="s">
        <v>14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8"/>
      <c r="BE5" s="219" t="s">
        <v>15</v>
      </c>
      <c r="BS5" s="29" t="s">
        <v>6</v>
      </c>
    </row>
    <row r="6" spans="2:71" ht="37" customHeight="1">
      <c r="B6" s="8"/>
      <c r="D6" s="12" t="s">
        <v>16</v>
      </c>
      <c r="K6" s="223" t="s">
        <v>17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8"/>
      <c r="BE6" s="220"/>
      <c r="BS6" s="29" t="s">
        <v>6</v>
      </c>
    </row>
    <row r="7" spans="2:71" ht="12" customHeight="1">
      <c r="B7" s="8"/>
      <c r="D7" s="13" t="s">
        <v>18</v>
      </c>
      <c r="K7" s="35" t="s">
        <v>1</v>
      </c>
      <c r="AK7" s="13" t="s">
        <v>19</v>
      </c>
      <c r="AN7" s="35" t="s">
        <v>1</v>
      </c>
      <c r="AR7" s="8"/>
      <c r="BE7" s="220"/>
      <c r="BS7" s="29" t="s">
        <v>6</v>
      </c>
    </row>
    <row r="8" spans="2:71" ht="12" customHeight="1">
      <c r="B8" s="8"/>
      <c r="D8" s="13" t="s">
        <v>20</v>
      </c>
      <c r="K8" s="35" t="s">
        <v>21</v>
      </c>
      <c r="AK8" s="13" t="s">
        <v>22</v>
      </c>
      <c r="AN8" s="1" t="s">
        <v>23</v>
      </c>
      <c r="AR8" s="8"/>
      <c r="BE8" s="220"/>
      <c r="BS8" s="29" t="s">
        <v>6</v>
      </c>
    </row>
    <row r="9" spans="2:71" ht="14.4" customHeight="1">
      <c r="B9" s="8"/>
      <c r="AR9" s="8"/>
      <c r="BE9" s="220"/>
      <c r="BS9" s="29" t="s">
        <v>6</v>
      </c>
    </row>
    <row r="10" spans="2:71" ht="12" customHeight="1">
      <c r="B10" s="8"/>
      <c r="D10" s="13" t="s">
        <v>24</v>
      </c>
      <c r="AK10" s="13" t="s">
        <v>25</v>
      </c>
      <c r="AN10" s="35" t="s">
        <v>1</v>
      </c>
      <c r="AR10" s="8"/>
      <c r="BE10" s="220"/>
      <c r="BS10" s="29" t="s">
        <v>6</v>
      </c>
    </row>
    <row r="11" spans="2:71" ht="18.5" customHeight="1">
      <c r="B11" s="8"/>
      <c r="E11" s="35" t="s">
        <v>26</v>
      </c>
      <c r="AK11" s="13" t="s">
        <v>27</v>
      </c>
      <c r="AN11" s="35" t="s">
        <v>1</v>
      </c>
      <c r="AR11" s="8"/>
      <c r="BE11" s="220"/>
      <c r="BS11" s="29" t="s">
        <v>6</v>
      </c>
    </row>
    <row r="12" spans="2:71" ht="7" customHeight="1">
      <c r="B12" s="8"/>
      <c r="AR12" s="8"/>
      <c r="BE12" s="220"/>
      <c r="BS12" s="29" t="s">
        <v>6</v>
      </c>
    </row>
    <row r="13" spans="2:71" ht="12" customHeight="1">
      <c r="B13" s="8"/>
      <c r="D13" s="13" t="s">
        <v>28</v>
      </c>
      <c r="AK13" s="13" t="s">
        <v>25</v>
      </c>
      <c r="AN13" s="2" t="s">
        <v>29</v>
      </c>
      <c r="AR13" s="8"/>
      <c r="BE13" s="220"/>
      <c r="BS13" s="29" t="s">
        <v>6</v>
      </c>
    </row>
    <row r="14" spans="2:71" ht="12.5">
      <c r="B14" s="8"/>
      <c r="E14" s="224" t="s">
        <v>29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13" t="s">
        <v>27</v>
      </c>
      <c r="AN14" s="2" t="s">
        <v>29</v>
      </c>
      <c r="AR14" s="8"/>
      <c r="BE14" s="220"/>
      <c r="BS14" s="29" t="s">
        <v>6</v>
      </c>
    </row>
    <row r="15" spans="2:71" ht="7" customHeight="1">
      <c r="B15" s="8"/>
      <c r="AR15" s="8"/>
      <c r="BE15" s="220"/>
      <c r="BS15" s="29" t="s">
        <v>3</v>
      </c>
    </row>
    <row r="16" spans="2:71" ht="12" customHeight="1">
      <c r="B16" s="8"/>
      <c r="D16" s="13" t="s">
        <v>30</v>
      </c>
      <c r="AK16" s="13" t="s">
        <v>25</v>
      </c>
      <c r="AN16" s="35" t="s">
        <v>1</v>
      </c>
      <c r="AR16" s="8"/>
      <c r="BE16" s="220"/>
      <c r="BS16" s="29" t="s">
        <v>3</v>
      </c>
    </row>
    <row r="17" spans="2:71" ht="18.5" customHeight="1">
      <c r="B17" s="8"/>
      <c r="E17" s="35" t="s">
        <v>31</v>
      </c>
      <c r="AK17" s="13" t="s">
        <v>27</v>
      </c>
      <c r="AN17" s="35" t="s">
        <v>1</v>
      </c>
      <c r="AR17" s="8"/>
      <c r="BE17" s="220"/>
      <c r="BS17" s="29" t="s">
        <v>32</v>
      </c>
    </row>
    <row r="18" spans="2:71" ht="7" customHeight="1">
      <c r="B18" s="8"/>
      <c r="AR18" s="8"/>
      <c r="BE18" s="220"/>
      <c r="BS18" s="29" t="s">
        <v>6</v>
      </c>
    </row>
    <row r="19" spans="2:71" ht="12" customHeight="1">
      <c r="B19" s="8"/>
      <c r="D19" s="13" t="s">
        <v>33</v>
      </c>
      <c r="AK19" s="13" t="s">
        <v>25</v>
      </c>
      <c r="AN19" s="35" t="s">
        <v>1</v>
      </c>
      <c r="AR19" s="8"/>
      <c r="BE19" s="220"/>
      <c r="BS19" s="29" t="s">
        <v>6</v>
      </c>
    </row>
    <row r="20" spans="2:71" ht="18.5" customHeight="1">
      <c r="B20" s="8"/>
      <c r="E20" s="35" t="s">
        <v>34</v>
      </c>
      <c r="AK20" s="13" t="s">
        <v>27</v>
      </c>
      <c r="AN20" s="35" t="s">
        <v>1</v>
      </c>
      <c r="AR20" s="8"/>
      <c r="BE20" s="220"/>
      <c r="BS20" s="29" t="s">
        <v>32</v>
      </c>
    </row>
    <row r="21" spans="2:57" ht="7" customHeight="1">
      <c r="B21" s="8"/>
      <c r="AR21" s="8"/>
      <c r="BE21" s="220"/>
    </row>
    <row r="22" spans="2:57" ht="12" customHeight="1">
      <c r="B22" s="8"/>
      <c r="D22" s="13" t="s">
        <v>35</v>
      </c>
      <c r="AR22" s="8"/>
      <c r="BE22" s="220"/>
    </row>
    <row r="23" spans="2:57" ht="16.5" customHeight="1">
      <c r="B23" s="8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8"/>
      <c r="BE23" s="220"/>
    </row>
    <row r="24" spans="2:57" ht="7" customHeight="1">
      <c r="B24" s="8"/>
      <c r="AR24" s="8"/>
      <c r="BE24" s="220"/>
    </row>
    <row r="25" spans="2:57" ht="7" customHeight="1">
      <c r="B25" s="8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R25" s="8"/>
      <c r="BE25" s="220"/>
    </row>
    <row r="26" spans="2:57" s="16" customFormat="1" ht="25.9" customHeight="1">
      <c r="B26" s="15"/>
      <c r="D26" s="155" t="s">
        <v>36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227">
        <f>ROUND(AG94,2)</f>
        <v>0</v>
      </c>
      <c r="AL26" s="228"/>
      <c r="AM26" s="228"/>
      <c r="AN26" s="228"/>
      <c r="AO26" s="228"/>
      <c r="AR26" s="15"/>
      <c r="BE26" s="220"/>
    </row>
    <row r="27" spans="2:57" s="16" customFormat="1" ht="7" customHeight="1">
      <c r="B27" s="15"/>
      <c r="AR27" s="15"/>
      <c r="BE27" s="220"/>
    </row>
    <row r="28" spans="2:57" s="16" customFormat="1" ht="12.5">
      <c r="B28" s="15"/>
      <c r="L28" s="229" t="s">
        <v>37</v>
      </c>
      <c r="M28" s="229"/>
      <c r="N28" s="229"/>
      <c r="O28" s="229"/>
      <c r="P28" s="229"/>
      <c r="W28" s="229" t="s">
        <v>38</v>
      </c>
      <c r="X28" s="229"/>
      <c r="Y28" s="229"/>
      <c r="Z28" s="229"/>
      <c r="AA28" s="229"/>
      <c r="AB28" s="229"/>
      <c r="AC28" s="229"/>
      <c r="AD28" s="229"/>
      <c r="AE28" s="229"/>
      <c r="AK28" s="229" t="s">
        <v>39</v>
      </c>
      <c r="AL28" s="229"/>
      <c r="AM28" s="229"/>
      <c r="AN28" s="229"/>
      <c r="AO28" s="229"/>
      <c r="AR28" s="15"/>
      <c r="BE28" s="220"/>
    </row>
    <row r="29" spans="2:57" s="157" customFormat="1" ht="14.4" customHeight="1">
      <c r="B29" s="156"/>
      <c r="D29" s="13" t="s">
        <v>40</v>
      </c>
      <c r="F29" s="13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156"/>
      <c r="BE29" s="221"/>
    </row>
    <row r="30" spans="2:57" s="157" customFormat="1" ht="14.4" customHeight="1">
      <c r="B30" s="156"/>
      <c r="F30" s="13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156"/>
      <c r="BE30" s="221"/>
    </row>
    <row r="31" spans="2:57" s="157" customFormat="1" ht="14.4" customHeight="1" hidden="1">
      <c r="B31" s="156"/>
      <c r="F31" s="13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156"/>
      <c r="BE31" s="221"/>
    </row>
    <row r="32" spans="2:57" s="157" customFormat="1" ht="14.4" customHeight="1" hidden="1">
      <c r="B32" s="156"/>
      <c r="F32" s="13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156"/>
      <c r="BE32" s="221"/>
    </row>
    <row r="33" spans="2:57" s="157" customFormat="1" ht="14.4" customHeight="1" hidden="1">
      <c r="B33" s="156"/>
      <c r="F33" s="13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156"/>
      <c r="BE33" s="221"/>
    </row>
    <row r="34" spans="2:57" s="16" customFormat="1" ht="7" customHeight="1">
      <c r="B34" s="15"/>
      <c r="AR34" s="15"/>
      <c r="BE34" s="220"/>
    </row>
    <row r="35" spans="2:44" s="16" customFormat="1" ht="25.9" customHeight="1">
      <c r="B35" s="15"/>
      <c r="C35" s="158"/>
      <c r="D35" s="159" t="s">
        <v>46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1" t="s">
        <v>47</v>
      </c>
      <c r="U35" s="160"/>
      <c r="V35" s="160"/>
      <c r="W35" s="160"/>
      <c r="X35" s="215" t="s">
        <v>48</v>
      </c>
      <c r="Y35" s="216"/>
      <c r="Z35" s="216"/>
      <c r="AA35" s="216"/>
      <c r="AB35" s="216"/>
      <c r="AC35" s="160"/>
      <c r="AD35" s="160"/>
      <c r="AE35" s="160"/>
      <c r="AF35" s="160"/>
      <c r="AG35" s="160"/>
      <c r="AH35" s="160"/>
      <c r="AI35" s="160"/>
      <c r="AJ35" s="160"/>
      <c r="AK35" s="217">
        <f>SUM(AK26:AK33)</f>
        <v>0</v>
      </c>
      <c r="AL35" s="216"/>
      <c r="AM35" s="216"/>
      <c r="AN35" s="216"/>
      <c r="AO35" s="218"/>
      <c r="AP35" s="158"/>
      <c r="AQ35" s="158"/>
      <c r="AR35" s="15"/>
    </row>
    <row r="36" spans="2:44" s="16" customFormat="1" ht="7" customHeight="1">
      <c r="B36" s="15"/>
      <c r="AR36" s="15"/>
    </row>
    <row r="37" spans="2:44" s="16" customFormat="1" ht="14.4" customHeight="1">
      <c r="B37" s="15"/>
      <c r="AR37" s="15"/>
    </row>
    <row r="38" spans="2:44" ht="14.4" customHeight="1">
      <c r="B38" s="8"/>
      <c r="AR38" s="8"/>
    </row>
    <row r="39" spans="2:44" ht="14.4" customHeight="1">
      <c r="B39" s="8"/>
      <c r="AR39" s="8"/>
    </row>
    <row r="40" spans="2:44" ht="14.4" customHeight="1">
      <c r="B40" s="8"/>
      <c r="AR40" s="8"/>
    </row>
    <row r="41" spans="2:44" ht="14.4" customHeight="1">
      <c r="B41" s="8"/>
      <c r="AR41" s="8"/>
    </row>
    <row r="42" spans="2:44" ht="14.4" customHeight="1">
      <c r="B42" s="8"/>
      <c r="AR42" s="8"/>
    </row>
    <row r="43" spans="2:44" ht="14.4" customHeight="1">
      <c r="B43" s="8"/>
      <c r="AR43" s="8"/>
    </row>
    <row r="44" spans="2:44" ht="14.4" customHeight="1">
      <c r="B44" s="8"/>
      <c r="AR44" s="8"/>
    </row>
    <row r="45" spans="2:44" ht="14.4" customHeight="1">
      <c r="B45" s="8"/>
      <c r="AR45" s="8"/>
    </row>
    <row r="46" spans="2:44" ht="14.4" customHeight="1">
      <c r="B46" s="8"/>
      <c r="AR46" s="8"/>
    </row>
    <row r="47" spans="2:44" ht="14.4" customHeight="1">
      <c r="B47" s="8"/>
      <c r="AR47" s="8"/>
    </row>
    <row r="48" spans="2:44" ht="14.4" customHeight="1">
      <c r="B48" s="8"/>
      <c r="AR48" s="8"/>
    </row>
    <row r="49" spans="2:44" s="16" customFormat="1" ht="14.4" customHeight="1">
      <c r="B49" s="15"/>
      <c r="D49" s="52" t="s">
        <v>49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50</v>
      </c>
      <c r="AI49" s="53"/>
      <c r="AJ49" s="53"/>
      <c r="AK49" s="53"/>
      <c r="AL49" s="53"/>
      <c r="AM49" s="53"/>
      <c r="AN49" s="53"/>
      <c r="AO49" s="53"/>
      <c r="AR49" s="15"/>
    </row>
    <row r="50" spans="2:44" ht="12">
      <c r="B50" s="8"/>
      <c r="AR50" s="8"/>
    </row>
    <row r="51" spans="2:44" ht="12">
      <c r="B51" s="8"/>
      <c r="AR51" s="8"/>
    </row>
    <row r="52" spans="2:44" ht="12">
      <c r="B52" s="8"/>
      <c r="AR52" s="8"/>
    </row>
    <row r="53" spans="2:44" ht="12">
      <c r="B53" s="8"/>
      <c r="AR53" s="8"/>
    </row>
    <row r="54" spans="2:44" ht="12">
      <c r="B54" s="8"/>
      <c r="AR54" s="8"/>
    </row>
    <row r="55" spans="2:44" ht="12">
      <c r="B55" s="8"/>
      <c r="AR55" s="8"/>
    </row>
    <row r="56" spans="2:44" ht="12">
      <c r="B56" s="8"/>
      <c r="AR56" s="8"/>
    </row>
    <row r="57" spans="2:44" ht="12">
      <c r="B57" s="8"/>
      <c r="AR57" s="8"/>
    </row>
    <row r="58" spans="2:44" ht="12">
      <c r="B58" s="8"/>
      <c r="AR58" s="8"/>
    </row>
    <row r="59" spans="2:44" ht="12">
      <c r="B59" s="8"/>
      <c r="AR59" s="8"/>
    </row>
    <row r="60" spans="2:44" s="16" customFormat="1" ht="12.5">
      <c r="B60" s="15"/>
      <c r="D60" s="54" t="s">
        <v>51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4" t="s">
        <v>52</v>
      </c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4" t="s">
        <v>51</v>
      </c>
      <c r="AI60" s="55"/>
      <c r="AJ60" s="55"/>
      <c r="AK60" s="55"/>
      <c r="AL60" s="55"/>
      <c r="AM60" s="54" t="s">
        <v>52</v>
      </c>
      <c r="AN60" s="55"/>
      <c r="AO60" s="55"/>
      <c r="AR60" s="15"/>
    </row>
    <row r="61" spans="2:44" ht="12">
      <c r="B61" s="8"/>
      <c r="AR61" s="8"/>
    </row>
    <row r="62" spans="2:44" ht="12">
      <c r="B62" s="8"/>
      <c r="AR62" s="8"/>
    </row>
    <row r="63" spans="2:44" ht="12">
      <c r="B63" s="8"/>
      <c r="AR63" s="8"/>
    </row>
    <row r="64" spans="2:44" s="16" customFormat="1" ht="13">
      <c r="B64" s="15"/>
      <c r="D64" s="52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2" t="s">
        <v>54</v>
      </c>
      <c r="AI64" s="53"/>
      <c r="AJ64" s="53"/>
      <c r="AK64" s="53"/>
      <c r="AL64" s="53"/>
      <c r="AM64" s="53"/>
      <c r="AN64" s="53"/>
      <c r="AO64" s="53"/>
      <c r="AR64" s="15"/>
    </row>
    <row r="65" spans="2:44" ht="12">
      <c r="B65" s="8"/>
      <c r="AR65" s="8"/>
    </row>
    <row r="66" spans="2:44" ht="12">
      <c r="B66" s="8"/>
      <c r="AR66" s="8"/>
    </row>
    <row r="67" spans="2:44" ht="12">
      <c r="B67" s="8"/>
      <c r="AR67" s="8"/>
    </row>
    <row r="68" spans="2:44" ht="12">
      <c r="B68" s="8"/>
      <c r="AR68" s="8"/>
    </row>
    <row r="69" spans="2:44" ht="12">
      <c r="B69" s="8"/>
      <c r="AR69" s="8"/>
    </row>
    <row r="70" spans="2:44" ht="12">
      <c r="B70" s="8"/>
      <c r="AR70" s="8"/>
    </row>
    <row r="71" spans="2:44" ht="12">
      <c r="B71" s="8"/>
      <c r="AR71" s="8"/>
    </row>
    <row r="72" spans="2:44" ht="12">
      <c r="B72" s="8"/>
      <c r="AR72" s="8"/>
    </row>
    <row r="73" spans="2:44" ht="12">
      <c r="B73" s="8"/>
      <c r="AR73" s="8"/>
    </row>
    <row r="74" spans="2:44" ht="12">
      <c r="B74" s="8"/>
      <c r="AR74" s="8"/>
    </row>
    <row r="75" spans="2:44" s="16" customFormat="1" ht="12.5">
      <c r="B75" s="15"/>
      <c r="D75" s="54" t="s">
        <v>51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4" t="s">
        <v>52</v>
      </c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4" t="s">
        <v>51</v>
      </c>
      <c r="AI75" s="55"/>
      <c r="AJ75" s="55"/>
      <c r="AK75" s="55"/>
      <c r="AL75" s="55"/>
      <c r="AM75" s="54" t="s">
        <v>52</v>
      </c>
      <c r="AN75" s="55"/>
      <c r="AO75" s="55"/>
      <c r="AR75" s="15"/>
    </row>
    <row r="76" spans="2:44" s="16" customFormat="1" ht="12">
      <c r="B76" s="15"/>
      <c r="AR76" s="15"/>
    </row>
    <row r="77" spans="2:44" s="16" customFormat="1" ht="7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15"/>
    </row>
    <row r="81" spans="2:44" s="16" customFormat="1" ht="7" customHeight="1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15"/>
    </row>
    <row r="82" spans="2:44" s="16" customFormat="1" ht="25" customHeight="1">
      <c r="B82" s="15"/>
      <c r="C82" s="9" t="s">
        <v>55</v>
      </c>
      <c r="AR82" s="15"/>
    </row>
    <row r="83" spans="2:44" s="16" customFormat="1" ht="7" customHeight="1">
      <c r="B83" s="15"/>
      <c r="AR83" s="15"/>
    </row>
    <row r="84" spans="2:44" s="162" customFormat="1" ht="12" customHeight="1">
      <c r="B84" s="163"/>
      <c r="C84" s="13" t="s">
        <v>13</v>
      </c>
      <c r="L84" s="162" t="str">
        <f>K5</f>
        <v>21-II</v>
      </c>
      <c r="AR84" s="163"/>
    </row>
    <row r="85" spans="2:44" s="164" customFormat="1" ht="37" customHeight="1">
      <c r="B85" s="165"/>
      <c r="C85" s="166" t="s">
        <v>16</v>
      </c>
      <c r="L85" s="203" t="str">
        <f>K6</f>
        <v>Zateplení fasády a rek. krovu azylového domu A. Čermáka 85/4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165"/>
    </row>
    <row r="86" spans="2:44" s="16" customFormat="1" ht="7" customHeight="1">
      <c r="B86" s="15"/>
      <c r="AR86" s="15"/>
    </row>
    <row r="87" spans="2:44" s="16" customFormat="1" ht="12" customHeight="1">
      <c r="B87" s="15"/>
      <c r="C87" s="13" t="s">
        <v>20</v>
      </c>
      <c r="L87" s="167" t="str">
        <f>IF(K8="","",K8)</f>
        <v>Antonína Čermáka č.p. 85/4, Praha 6, k. ú. Bubeneč</v>
      </c>
      <c r="AI87" s="13" t="s">
        <v>22</v>
      </c>
      <c r="AM87" s="205" t="str">
        <f>IF(AN8="","",AN8)</f>
        <v>24. 5. 2023</v>
      </c>
      <c r="AN87" s="205"/>
      <c r="AR87" s="15"/>
    </row>
    <row r="88" spans="2:44" s="16" customFormat="1" ht="7" customHeight="1">
      <c r="B88" s="15"/>
      <c r="AR88" s="15"/>
    </row>
    <row r="89" spans="2:56" s="16" customFormat="1" ht="25.65" customHeight="1">
      <c r="B89" s="15"/>
      <c r="C89" s="13" t="s">
        <v>24</v>
      </c>
      <c r="L89" s="162" t="str">
        <f>IF(E11="","",E11)</f>
        <v>Městská část Praha 6, 160 00</v>
      </c>
      <c r="AI89" s="13" t="s">
        <v>30</v>
      </c>
      <c r="AM89" s="206" t="str">
        <f>IF(E17="","",E17)</f>
        <v>Sibre s.r.o, Ing. Radek Krýza</v>
      </c>
      <c r="AN89" s="207"/>
      <c r="AO89" s="207"/>
      <c r="AP89" s="207"/>
      <c r="AR89" s="15"/>
      <c r="AS89" s="208" t="s">
        <v>56</v>
      </c>
      <c r="AT89" s="209"/>
      <c r="AU89" s="38"/>
      <c r="AV89" s="38"/>
      <c r="AW89" s="38"/>
      <c r="AX89" s="38"/>
      <c r="AY89" s="38"/>
      <c r="AZ89" s="38"/>
      <c r="BA89" s="38"/>
      <c r="BB89" s="38"/>
      <c r="BC89" s="38"/>
      <c r="BD89" s="168"/>
    </row>
    <row r="90" spans="2:56" s="16" customFormat="1" ht="15.15" customHeight="1">
      <c r="B90" s="15"/>
      <c r="C90" s="13" t="s">
        <v>28</v>
      </c>
      <c r="L90" s="162" t="str">
        <f>IF(E14="Vyplň údaj","",E14)</f>
        <v/>
      </c>
      <c r="AI90" s="13" t="s">
        <v>33</v>
      </c>
      <c r="AM90" s="206" t="str">
        <f>IF(E20="","",E20)</f>
        <v>Ing. M. Locihová</v>
      </c>
      <c r="AN90" s="207"/>
      <c r="AO90" s="207"/>
      <c r="AP90" s="207"/>
      <c r="AR90" s="15"/>
      <c r="AS90" s="210"/>
      <c r="AT90" s="211"/>
      <c r="BD90" s="169"/>
    </row>
    <row r="91" spans="2:56" s="16" customFormat="1" ht="10.75" customHeight="1">
      <c r="B91" s="15"/>
      <c r="AR91" s="15"/>
      <c r="AS91" s="210"/>
      <c r="AT91" s="211"/>
      <c r="BD91" s="169"/>
    </row>
    <row r="92" spans="2:56" s="16" customFormat="1" ht="29.25" customHeight="1">
      <c r="B92" s="15"/>
      <c r="C92" s="193" t="s">
        <v>57</v>
      </c>
      <c r="D92" s="194"/>
      <c r="E92" s="194"/>
      <c r="F92" s="194"/>
      <c r="G92" s="194"/>
      <c r="H92" s="47"/>
      <c r="I92" s="195" t="s">
        <v>58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59</v>
      </c>
      <c r="AH92" s="194"/>
      <c r="AI92" s="194"/>
      <c r="AJ92" s="194"/>
      <c r="AK92" s="194"/>
      <c r="AL92" s="194"/>
      <c r="AM92" s="194"/>
      <c r="AN92" s="195" t="s">
        <v>60</v>
      </c>
      <c r="AO92" s="194"/>
      <c r="AP92" s="197"/>
      <c r="AQ92" s="170" t="s">
        <v>61</v>
      </c>
      <c r="AR92" s="15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</row>
    <row r="93" spans="2:56" s="16" customFormat="1" ht="10.75" customHeight="1">
      <c r="B93" s="15"/>
      <c r="AR93" s="15"/>
      <c r="AS93" s="79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168"/>
    </row>
    <row r="94" spans="2:90" s="171" customFormat="1" ht="32.4" customHeight="1">
      <c r="B94" s="172"/>
      <c r="C94" s="77" t="s">
        <v>74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201">
        <f>ROUND(AG95,2)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174" t="s">
        <v>1</v>
      </c>
      <c r="AR94" s="172"/>
      <c r="AS94" s="175">
        <f>ROUND(AS95,2)</f>
        <v>0</v>
      </c>
      <c r="AT94" s="176">
        <f>ROUND(SUM(AV94:AW94),2)</f>
        <v>0</v>
      </c>
      <c r="AU94" s="177">
        <f>ROUND(AU95,5)</f>
        <v>0</v>
      </c>
      <c r="AV94" s="176">
        <f>ROUND(AZ94*L29,2)</f>
        <v>0</v>
      </c>
      <c r="AW94" s="176">
        <f>ROUND(BA94*L30,2)</f>
        <v>0</v>
      </c>
      <c r="AX94" s="176">
        <f>ROUND(BB94*L29,2)</f>
        <v>0</v>
      </c>
      <c r="AY94" s="176">
        <f>ROUND(BC94*L30,2)</f>
        <v>0</v>
      </c>
      <c r="AZ94" s="176">
        <f>ROUND(AZ95,2)</f>
        <v>0</v>
      </c>
      <c r="BA94" s="176">
        <f>ROUND(BA95,2)</f>
        <v>0</v>
      </c>
      <c r="BB94" s="176">
        <f>ROUND(BB95,2)</f>
        <v>0</v>
      </c>
      <c r="BC94" s="176">
        <f>ROUND(BC95,2)</f>
        <v>0</v>
      </c>
      <c r="BD94" s="178">
        <f>ROUND(BD95,2)</f>
        <v>0</v>
      </c>
      <c r="BS94" s="179" t="s">
        <v>75</v>
      </c>
      <c r="BT94" s="179" t="s">
        <v>76</v>
      </c>
      <c r="BV94" s="179" t="s">
        <v>77</v>
      </c>
      <c r="BW94" s="179" t="s">
        <v>4</v>
      </c>
      <c r="BX94" s="179" t="s">
        <v>78</v>
      </c>
      <c r="CL94" s="179" t="s">
        <v>1</v>
      </c>
    </row>
    <row r="95" spans="1:90" s="189" customFormat="1" ht="24.75" customHeight="1">
      <c r="A95" s="180" t="s">
        <v>79</v>
      </c>
      <c r="B95" s="181"/>
      <c r="C95" s="182"/>
      <c r="D95" s="200" t="s">
        <v>14</v>
      </c>
      <c r="E95" s="200"/>
      <c r="F95" s="200"/>
      <c r="G95" s="200"/>
      <c r="H95" s="200"/>
      <c r="I95" s="183"/>
      <c r="J95" s="200" t="s">
        <v>17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'21-II - Zateplení fasády ...'!J28</f>
        <v>0</v>
      </c>
      <c r="AH95" s="199"/>
      <c r="AI95" s="199"/>
      <c r="AJ95" s="199"/>
      <c r="AK95" s="199"/>
      <c r="AL95" s="199"/>
      <c r="AM95" s="199"/>
      <c r="AN95" s="198">
        <f>SUM(AG95,AT95)</f>
        <v>0</v>
      </c>
      <c r="AO95" s="199"/>
      <c r="AP95" s="199"/>
      <c r="AQ95" s="184" t="s">
        <v>80</v>
      </c>
      <c r="AR95" s="181"/>
      <c r="AS95" s="185">
        <v>0</v>
      </c>
      <c r="AT95" s="186">
        <f>ROUND(SUM(AV95:AW95),2)</f>
        <v>0</v>
      </c>
      <c r="AU95" s="187">
        <f>'21-II - Zateplení fasády ...'!P135</f>
        <v>0</v>
      </c>
      <c r="AV95" s="186">
        <f>'21-II - Zateplení fasády ...'!J31</f>
        <v>0</v>
      </c>
      <c r="AW95" s="186">
        <f>'21-II - Zateplení fasády ...'!J32</f>
        <v>0</v>
      </c>
      <c r="AX95" s="186">
        <f>'21-II - Zateplení fasády ...'!J33</f>
        <v>0</v>
      </c>
      <c r="AY95" s="186">
        <f>'21-II - Zateplení fasády ...'!J34</f>
        <v>0</v>
      </c>
      <c r="AZ95" s="186">
        <f>'21-II - Zateplení fasády ...'!F31</f>
        <v>0</v>
      </c>
      <c r="BA95" s="186">
        <f>'21-II - Zateplení fasády ...'!F32</f>
        <v>0</v>
      </c>
      <c r="BB95" s="186">
        <f>'21-II - Zateplení fasády ...'!F33</f>
        <v>0</v>
      </c>
      <c r="BC95" s="186">
        <f>'21-II - Zateplení fasády ...'!F34</f>
        <v>0</v>
      </c>
      <c r="BD95" s="188">
        <f>'21-II - Zateplení fasády ...'!F35</f>
        <v>0</v>
      </c>
      <c r="BT95" s="190" t="s">
        <v>81</v>
      </c>
      <c r="BU95" s="190" t="s">
        <v>82</v>
      </c>
      <c r="BV95" s="190" t="s">
        <v>77</v>
      </c>
      <c r="BW95" s="190" t="s">
        <v>4</v>
      </c>
      <c r="BX95" s="190" t="s">
        <v>78</v>
      </c>
      <c r="CL95" s="190" t="s">
        <v>1</v>
      </c>
    </row>
    <row r="96" spans="2:44" s="16" customFormat="1" ht="30" customHeight="1">
      <c r="B96" s="15"/>
      <c r="AR96" s="15"/>
    </row>
    <row r="97" spans="2:44" s="16" customFormat="1" ht="7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15"/>
    </row>
  </sheetData>
  <sheetProtection algorithmName="SHA-512" hashValue="LnUQnhVlj+tIQGC5MnxMD5bxgtBTRwZbjHC9536NOF0Gc54vkWG1LzMUp/mZBqiDid7gEQNl5kIA1n81G/J+Ww==" saltValue="YMz8PDyhC7gYrHSdlz+wkQ==" spinCount="100000" sheet="1" objects="1" scenarios="1" selectLockedCells="1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1-II - Zateplení fasád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28"/>
  <sheetViews>
    <sheetView showGridLines="0" workbookViewId="0" topLeftCell="A1">
      <selection activeCell="H339" sqref="H339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7" customHeight="1">
      <c r="L2" s="191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29" t="s">
        <v>4</v>
      </c>
      <c r="AZ2" s="33" t="s">
        <v>83</v>
      </c>
      <c r="BA2" s="33" t="s">
        <v>84</v>
      </c>
      <c r="BB2" s="33" t="s">
        <v>1</v>
      </c>
      <c r="BC2" s="33" t="s">
        <v>85</v>
      </c>
      <c r="BD2" s="33" t="s">
        <v>86</v>
      </c>
    </row>
    <row r="3" spans="2:56" ht="7" customHeight="1">
      <c r="B3" s="6"/>
      <c r="C3" s="7"/>
      <c r="D3" s="7"/>
      <c r="E3" s="7"/>
      <c r="F3" s="7"/>
      <c r="G3" s="7"/>
      <c r="H3" s="7"/>
      <c r="I3" s="7"/>
      <c r="J3" s="7"/>
      <c r="K3" s="7"/>
      <c r="L3" s="8"/>
      <c r="AT3" s="29" t="s">
        <v>86</v>
      </c>
      <c r="AZ3" s="33" t="s">
        <v>87</v>
      </c>
      <c r="BA3" s="33" t="s">
        <v>88</v>
      </c>
      <c r="BB3" s="33" t="s">
        <v>1</v>
      </c>
      <c r="BC3" s="33" t="s">
        <v>89</v>
      </c>
      <c r="BD3" s="33" t="s">
        <v>86</v>
      </c>
    </row>
    <row r="4" spans="2:56" ht="25" customHeight="1">
      <c r="B4" s="8"/>
      <c r="D4" s="9" t="s">
        <v>90</v>
      </c>
      <c r="L4" s="8"/>
      <c r="M4" s="34" t="s">
        <v>10</v>
      </c>
      <c r="AT4" s="29" t="s">
        <v>3</v>
      </c>
      <c r="AZ4" s="33" t="s">
        <v>91</v>
      </c>
      <c r="BA4" s="33" t="s">
        <v>92</v>
      </c>
      <c r="BB4" s="33" t="s">
        <v>1</v>
      </c>
      <c r="BC4" s="33" t="s">
        <v>93</v>
      </c>
      <c r="BD4" s="33" t="s">
        <v>86</v>
      </c>
    </row>
    <row r="5" spans="2:56" ht="7" customHeight="1">
      <c r="B5" s="8"/>
      <c r="L5" s="8"/>
      <c r="AZ5" s="33" t="s">
        <v>94</v>
      </c>
      <c r="BA5" s="33" t="s">
        <v>95</v>
      </c>
      <c r="BB5" s="33" t="s">
        <v>1</v>
      </c>
      <c r="BC5" s="33" t="s">
        <v>96</v>
      </c>
      <c r="BD5" s="33" t="s">
        <v>86</v>
      </c>
    </row>
    <row r="6" spans="2:56" s="16" customFormat="1" ht="12" customHeight="1">
      <c r="B6" s="15"/>
      <c r="D6" s="13" t="s">
        <v>16</v>
      </c>
      <c r="L6" s="15"/>
      <c r="AZ6" s="33" t="s">
        <v>97</v>
      </c>
      <c r="BA6" s="33" t="s">
        <v>98</v>
      </c>
      <c r="BB6" s="33" t="s">
        <v>1</v>
      </c>
      <c r="BC6" s="33" t="s">
        <v>99</v>
      </c>
      <c r="BD6" s="33" t="s">
        <v>86</v>
      </c>
    </row>
    <row r="7" spans="2:56" s="16" customFormat="1" ht="30" customHeight="1">
      <c r="B7" s="15"/>
      <c r="E7" s="203" t="s">
        <v>17</v>
      </c>
      <c r="F7" s="230"/>
      <c r="G7" s="230"/>
      <c r="H7" s="230"/>
      <c r="L7" s="15"/>
      <c r="AZ7" s="33" t="s">
        <v>100</v>
      </c>
      <c r="BA7" s="33" t="s">
        <v>101</v>
      </c>
      <c r="BB7" s="33" t="s">
        <v>1</v>
      </c>
      <c r="BC7" s="33" t="s">
        <v>102</v>
      </c>
      <c r="BD7" s="33" t="s">
        <v>86</v>
      </c>
    </row>
    <row r="8" spans="2:56" s="16" customFormat="1" ht="12">
      <c r="B8" s="15"/>
      <c r="L8" s="15"/>
      <c r="AZ8" s="33" t="s">
        <v>103</v>
      </c>
      <c r="BA8" s="33" t="s">
        <v>104</v>
      </c>
      <c r="BB8" s="33" t="s">
        <v>1</v>
      </c>
      <c r="BC8" s="33" t="s">
        <v>105</v>
      </c>
      <c r="BD8" s="33" t="s">
        <v>86</v>
      </c>
    </row>
    <row r="9" spans="2:56" s="16" customFormat="1" ht="12" customHeight="1">
      <c r="B9" s="15"/>
      <c r="D9" s="13" t="s">
        <v>18</v>
      </c>
      <c r="F9" s="35" t="s">
        <v>1</v>
      </c>
      <c r="I9" s="13" t="s">
        <v>19</v>
      </c>
      <c r="J9" s="35" t="s">
        <v>1</v>
      </c>
      <c r="L9" s="15"/>
      <c r="AZ9" s="33" t="s">
        <v>106</v>
      </c>
      <c r="BA9" s="33" t="s">
        <v>107</v>
      </c>
      <c r="BB9" s="33" t="s">
        <v>1</v>
      </c>
      <c r="BC9" s="33" t="s">
        <v>108</v>
      </c>
      <c r="BD9" s="33" t="s">
        <v>86</v>
      </c>
    </row>
    <row r="10" spans="2:56" s="16" customFormat="1" ht="12" customHeight="1">
      <c r="B10" s="15"/>
      <c r="D10" s="13" t="s">
        <v>20</v>
      </c>
      <c r="F10" s="35" t="s">
        <v>21</v>
      </c>
      <c r="I10" s="13" t="s">
        <v>22</v>
      </c>
      <c r="J10" s="14" t="str">
        <f>'Rekapitulace stavby'!AN8</f>
        <v>24. 5. 2023</v>
      </c>
      <c r="L10" s="15"/>
      <c r="AZ10" s="33" t="s">
        <v>109</v>
      </c>
      <c r="BA10" s="33" t="s">
        <v>110</v>
      </c>
      <c r="BB10" s="33" t="s">
        <v>1</v>
      </c>
      <c r="BC10" s="33" t="s">
        <v>111</v>
      </c>
      <c r="BD10" s="33" t="s">
        <v>86</v>
      </c>
    </row>
    <row r="11" spans="2:56" s="16" customFormat="1" ht="10.75" customHeight="1">
      <c r="B11" s="15"/>
      <c r="L11" s="15"/>
      <c r="AZ11" s="33" t="s">
        <v>112</v>
      </c>
      <c r="BA11" s="33" t="s">
        <v>113</v>
      </c>
      <c r="BB11" s="33" t="s">
        <v>1</v>
      </c>
      <c r="BC11" s="33" t="s">
        <v>114</v>
      </c>
      <c r="BD11" s="33" t="s">
        <v>86</v>
      </c>
    </row>
    <row r="12" spans="2:56" s="16" customFormat="1" ht="12" customHeight="1">
      <c r="B12" s="15"/>
      <c r="D12" s="13" t="s">
        <v>24</v>
      </c>
      <c r="I12" s="13" t="s">
        <v>25</v>
      </c>
      <c r="J12" s="35" t="s">
        <v>1</v>
      </c>
      <c r="L12" s="15"/>
      <c r="AZ12" s="33" t="s">
        <v>115</v>
      </c>
      <c r="BA12" s="33" t="s">
        <v>116</v>
      </c>
      <c r="BB12" s="33" t="s">
        <v>1</v>
      </c>
      <c r="BC12" s="33" t="s">
        <v>117</v>
      </c>
      <c r="BD12" s="33" t="s">
        <v>86</v>
      </c>
    </row>
    <row r="13" spans="2:56" s="16" customFormat="1" ht="18" customHeight="1">
      <c r="B13" s="15"/>
      <c r="E13" s="35" t="s">
        <v>26</v>
      </c>
      <c r="I13" s="13" t="s">
        <v>27</v>
      </c>
      <c r="J13" s="35" t="s">
        <v>1</v>
      </c>
      <c r="L13" s="15"/>
      <c r="AZ13" s="33" t="s">
        <v>118</v>
      </c>
      <c r="BA13" s="33" t="s">
        <v>119</v>
      </c>
      <c r="BB13" s="33" t="s">
        <v>1</v>
      </c>
      <c r="BC13" s="33" t="s">
        <v>120</v>
      </c>
      <c r="BD13" s="33" t="s">
        <v>86</v>
      </c>
    </row>
    <row r="14" spans="2:12" s="16" customFormat="1" ht="7" customHeight="1">
      <c r="B14" s="15"/>
      <c r="L14" s="15"/>
    </row>
    <row r="15" spans="2:12" s="16" customFormat="1" ht="12" customHeight="1">
      <c r="B15" s="15"/>
      <c r="D15" s="13" t="s">
        <v>28</v>
      </c>
      <c r="I15" s="13" t="s">
        <v>25</v>
      </c>
      <c r="J15" s="1" t="str">
        <f>'Rekapitulace stavby'!AN13</f>
        <v>Vyplň údaj</v>
      </c>
      <c r="L15" s="15"/>
    </row>
    <row r="16" spans="2:12" s="16" customFormat="1" ht="18" customHeight="1">
      <c r="B16" s="15"/>
      <c r="E16" s="231" t="str">
        <f>'Rekapitulace stavby'!E14</f>
        <v>Vyplň údaj</v>
      </c>
      <c r="F16" s="232"/>
      <c r="G16" s="232"/>
      <c r="H16" s="232"/>
      <c r="I16" s="13" t="s">
        <v>27</v>
      </c>
      <c r="J16" s="1" t="str">
        <f>'Rekapitulace stavby'!AN14</f>
        <v>Vyplň údaj</v>
      </c>
      <c r="L16" s="15"/>
    </row>
    <row r="17" spans="2:12" s="16" customFormat="1" ht="7" customHeight="1">
      <c r="B17" s="15"/>
      <c r="L17" s="15"/>
    </row>
    <row r="18" spans="2:12" s="16" customFormat="1" ht="12" customHeight="1">
      <c r="B18" s="15"/>
      <c r="D18" s="13" t="s">
        <v>30</v>
      </c>
      <c r="I18" s="13" t="s">
        <v>25</v>
      </c>
      <c r="J18" s="35" t="s">
        <v>1</v>
      </c>
      <c r="L18" s="15"/>
    </row>
    <row r="19" spans="2:12" s="16" customFormat="1" ht="18" customHeight="1">
      <c r="B19" s="15"/>
      <c r="E19" s="35" t="s">
        <v>31</v>
      </c>
      <c r="I19" s="13" t="s">
        <v>27</v>
      </c>
      <c r="J19" s="35" t="s">
        <v>1</v>
      </c>
      <c r="L19" s="15"/>
    </row>
    <row r="20" spans="2:12" s="16" customFormat="1" ht="7" customHeight="1">
      <c r="B20" s="15"/>
      <c r="L20" s="15"/>
    </row>
    <row r="21" spans="2:12" s="16" customFormat="1" ht="12" customHeight="1">
      <c r="B21" s="15"/>
      <c r="D21" s="13" t="s">
        <v>33</v>
      </c>
      <c r="I21" s="13" t="s">
        <v>25</v>
      </c>
      <c r="J21" s="35" t="s">
        <v>1</v>
      </c>
      <c r="L21" s="15"/>
    </row>
    <row r="22" spans="2:12" s="16" customFormat="1" ht="18" customHeight="1">
      <c r="B22" s="15"/>
      <c r="E22" s="35" t="s">
        <v>34</v>
      </c>
      <c r="I22" s="13" t="s">
        <v>27</v>
      </c>
      <c r="J22" s="35" t="s">
        <v>1</v>
      </c>
      <c r="L22" s="15"/>
    </row>
    <row r="23" spans="2:12" s="16" customFormat="1" ht="7" customHeight="1">
      <c r="B23" s="15"/>
      <c r="L23" s="15"/>
    </row>
    <row r="24" spans="2:12" s="16" customFormat="1" ht="12" customHeight="1">
      <c r="B24" s="15"/>
      <c r="D24" s="13" t="s">
        <v>35</v>
      </c>
      <c r="L24" s="15"/>
    </row>
    <row r="25" spans="2:12" s="37" customFormat="1" ht="16.5" customHeight="1">
      <c r="B25" s="36"/>
      <c r="E25" s="226" t="s">
        <v>1</v>
      </c>
      <c r="F25" s="226"/>
      <c r="G25" s="226"/>
      <c r="H25" s="226"/>
      <c r="L25" s="36"/>
    </row>
    <row r="26" spans="2:12" s="16" customFormat="1" ht="7" customHeight="1">
      <c r="B26" s="15"/>
      <c r="L26" s="15"/>
    </row>
    <row r="27" spans="2:12" s="16" customFormat="1" ht="7" customHeight="1">
      <c r="B27" s="15"/>
      <c r="D27" s="38"/>
      <c r="E27" s="38"/>
      <c r="F27" s="38"/>
      <c r="G27" s="38"/>
      <c r="H27" s="38"/>
      <c r="I27" s="38"/>
      <c r="J27" s="38"/>
      <c r="K27" s="38"/>
      <c r="L27" s="15"/>
    </row>
    <row r="28" spans="2:12" s="16" customFormat="1" ht="25.4" customHeight="1">
      <c r="B28" s="15"/>
      <c r="D28" s="39" t="s">
        <v>36</v>
      </c>
      <c r="J28" s="40">
        <f>ROUND(J135,2)</f>
        <v>0</v>
      </c>
      <c r="L28" s="15"/>
    </row>
    <row r="29" spans="2:12" s="16" customFormat="1" ht="7" customHeight="1">
      <c r="B29" s="15"/>
      <c r="D29" s="38"/>
      <c r="E29" s="38"/>
      <c r="F29" s="38"/>
      <c r="G29" s="38"/>
      <c r="H29" s="38"/>
      <c r="I29" s="38"/>
      <c r="J29" s="38"/>
      <c r="K29" s="38"/>
      <c r="L29" s="15"/>
    </row>
    <row r="30" spans="2:12" s="16" customFormat="1" ht="14.4" customHeight="1">
      <c r="B30" s="15"/>
      <c r="F30" s="41" t="s">
        <v>38</v>
      </c>
      <c r="I30" s="41" t="s">
        <v>37</v>
      </c>
      <c r="J30" s="41" t="s">
        <v>39</v>
      </c>
      <c r="L30" s="15"/>
    </row>
    <row r="31" spans="2:12" s="16" customFormat="1" ht="14.4" customHeight="1">
      <c r="B31" s="15"/>
      <c r="D31" s="42" t="s">
        <v>40</v>
      </c>
      <c r="E31" s="13" t="s">
        <v>41</v>
      </c>
      <c r="F31" s="43">
        <f>ROUND((SUM(BE135:BE627)),2)</f>
        <v>0</v>
      </c>
      <c r="I31" s="44">
        <v>0.21</v>
      </c>
      <c r="J31" s="43">
        <f>ROUND(((SUM(BE135:BE627))*I31),2)</f>
        <v>0</v>
      </c>
      <c r="L31" s="15"/>
    </row>
    <row r="32" spans="2:12" s="16" customFormat="1" ht="14.4" customHeight="1">
      <c r="B32" s="15"/>
      <c r="E32" s="13" t="s">
        <v>42</v>
      </c>
      <c r="F32" s="43">
        <f>ROUND((SUM(BF135:BF627)),2)</f>
        <v>0</v>
      </c>
      <c r="I32" s="44">
        <v>0.15</v>
      </c>
      <c r="J32" s="43">
        <f>ROUND(((SUM(BF135:BF627))*I32),2)</f>
        <v>0</v>
      </c>
      <c r="L32" s="15"/>
    </row>
    <row r="33" spans="2:12" s="16" customFormat="1" ht="14.4" customHeight="1" hidden="1">
      <c r="B33" s="15"/>
      <c r="E33" s="13" t="s">
        <v>43</v>
      </c>
      <c r="F33" s="43">
        <f>ROUND((SUM(BG135:BG627)),2)</f>
        <v>0</v>
      </c>
      <c r="I33" s="44">
        <v>0.21</v>
      </c>
      <c r="J33" s="43">
        <f>0</f>
        <v>0</v>
      </c>
      <c r="L33" s="15"/>
    </row>
    <row r="34" spans="2:12" s="16" customFormat="1" ht="14.4" customHeight="1" hidden="1">
      <c r="B34" s="15"/>
      <c r="E34" s="13" t="s">
        <v>44</v>
      </c>
      <c r="F34" s="43">
        <f>ROUND((SUM(BH135:BH627)),2)</f>
        <v>0</v>
      </c>
      <c r="I34" s="44">
        <v>0.15</v>
      </c>
      <c r="J34" s="43">
        <f>0</f>
        <v>0</v>
      </c>
      <c r="L34" s="15"/>
    </row>
    <row r="35" spans="2:12" s="16" customFormat="1" ht="14.4" customHeight="1" hidden="1">
      <c r="B35" s="15"/>
      <c r="E35" s="13" t="s">
        <v>45</v>
      </c>
      <c r="F35" s="43">
        <f>ROUND((SUM(BI135:BI627)),2)</f>
        <v>0</v>
      </c>
      <c r="I35" s="44">
        <v>0</v>
      </c>
      <c r="J35" s="43">
        <f>0</f>
        <v>0</v>
      </c>
      <c r="L35" s="15"/>
    </row>
    <row r="36" spans="2:12" s="16" customFormat="1" ht="7" customHeight="1">
      <c r="B36" s="15"/>
      <c r="L36" s="15"/>
    </row>
    <row r="37" spans="2:12" s="16" customFormat="1" ht="25.4" customHeight="1">
      <c r="B37" s="15"/>
      <c r="C37" s="45"/>
      <c r="D37" s="46" t="s">
        <v>46</v>
      </c>
      <c r="E37" s="47"/>
      <c r="F37" s="47"/>
      <c r="G37" s="48" t="s">
        <v>47</v>
      </c>
      <c r="H37" s="49" t="s">
        <v>48</v>
      </c>
      <c r="I37" s="47"/>
      <c r="J37" s="50">
        <f>SUM(J28:J35)</f>
        <v>0</v>
      </c>
      <c r="K37" s="51"/>
      <c r="L37" s="15"/>
    </row>
    <row r="38" spans="2:12" s="16" customFormat="1" ht="14.4" customHeight="1">
      <c r="B38" s="15"/>
      <c r="L38" s="15"/>
    </row>
    <row r="39" spans="2:12" ht="14.4" customHeight="1">
      <c r="B39" s="8"/>
      <c r="L39" s="8"/>
    </row>
    <row r="40" spans="2:12" ht="14.4" customHeight="1">
      <c r="B40" s="8"/>
      <c r="L40" s="8"/>
    </row>
    <row r="41" spans="2:12" ht="14.4" customHeight="1">
      <c r="B41" s="8"/>
      <c r="L41" s="8"/>
    </row>
    <row r="42" spans="2:12" ht="14.4" customHeight="1">
      <c r="B42" s="8"/>
      <c r="L42" s="8"/>
    </row>
    <row r="43" spans="2:12" ht="14.4" customHeight="1">
      <c r="B43" s="8"/>
      <c r="L43" s="8"/>
    </row>
    <row r="44" spans="2:12" ht="14.4" customHeight="1">
      <c r="B44" s="8"/>
      <c r="L44" s="8"/>
    </row>
    <row r="45" spans="2:12" ht="14.4" customHeight="1">
      <c r="B45" s="8"/>
      <c r="L45" s="8"/>
    </row>
    <row r="46" spans="2:12" ht="14.4" customHeight="1">
      <c r="B46" s="8"/>
      <c r="L46" s="8"/>
    </row>
    <row r="47" spans="2:12" ht="14.4" customHeight="1">
      <c r="B47" s="8"/>
      <c r="L47" s="8"/>
    </row>
    <row r="48" spans="2:12" ht="14.4" customHeight="1">
      <c r="B48" s="8"/>
      <c r="L48" s="8"/>
    </row>
    <row r="49" spans="2:12" ht="14.4" customHeight="1">
      <c r="B49" s="8"/>
      <c r="L49" s="8"/>
    </row>
    <row r="50" spans="2:12" s="16" customFormat="1" ht="14.4" customHeight="1">
      <c r="B50" s="15"/>
      <c r="D50" s="52" t="s">
        <v>49</v>
      </c>
      <c r="E50" s="53"/>
      <c r="F50" s="53"/>
      <c r="G50" s="52" t="s">
        <v>50</v>
      </c>
      <c r="H50" s="53"/>
      <c r="I50" s="53"/>
      <c r="J50" s="53"/>
      <c r="K50" s="53"/>
      <c r="L50" s="15"/>
    </row>
    <row r="51" spans="2:12" ht="12">
      <c r="B51" s="8"/>
      <c r="L51" s="8"/>
    </row>
    <row r="52" spans="2:12" ht="12">
      <c r="B52" s="8"/>
      <c r="L52" s="8"/>
    </row>
    <row r="53" spans="2:12" ht="12">
      <c r="B53" s="8"/>
      <c r="L53" s="8"/>
    </row>
    <row r="54" spans="2:12" ht="12">
      <c r="B54" s="8"/>
      <c r="L54" s="8"/>
    </row>
    <row r="55" spans="2:12" ht="12">
      <c r="B55" s="8"/>
      <c r="L55" s="8"/>
    </row>
    <row r="56" spans="2:12" ht="12">
      <c r="B56" s="8"/>
      <c r="L56" s="8"/>
    </row>
    <row r="57" spans="2:12" ht="12">
      <c r="B57" s="8"/>
      <c r="L57" s="8"/>
    </row>
    <row r="58" spans="2:12" ht="12">
      <c r="B58" s="8"/>
      <c r="L58" s="8"/>
    </row>
    <row r="59" spans="2:12" ht="12">
      <c r="B59" s="8"/>
      <c r="L59" s="8"/>
    </row>
    <row r="60" spans="2:12" ht="12">
      <c r="B60" s="8"/>
      <c r="L60" s="8"/>
    </row>
    <row r="61" spans="2:12" s="16" customFormat="1" ht="12.5">
      <c r="B61" s="15"/>
      <c r="D61" s="54" t="s">
        <v>51</v>
      </c>
      <c r="E61" s="55"/>
      <c r="F61" s="56" t="s">
        <v>52</v>
      </c>
      <c r="G61" s="54" t="s">
        <v>51</v>
      </c>
      <c r="H61" s="55"/>
      <c r="I61" s="55"/>
      <c r="J61" s="57" t="s">
        <v>52</v>
      </c>
      <c r="K61" s="55"/>
      <c r="L61" s="15"/>
    </row>
    <row r="62" spans="2:12" ht="12">
      <c r="B62" s="8"/>
      <c r="L62" s="8"/>
    </row>
    <row r="63" spans="2:12" ht="12">
      <c r="B63" s="8"/>
      <c r="L63" s="8"/>
    </row>
    <row r="64" spans="2:12" ht="12">
      <c r="B64" s="8"/>
      <c r="L64" s="8"/>
    </row>
    <row r="65" spans="2:12" s="16" customFormat="1" ht="13">
      <c r="B65" s="15"/>
      <c r="D65" s="52" t="s">
        <v>53</v>
      </c>
      <c r="E65" s="53"/>
      <c r="F65" s="53"/>
      <c r="G65" s="52" t="s">
        <v>54</v>
      </c>
      <c r="H65" s="53"/>
      <c r="I65" s="53"/>
      <c r="J65" s="53"/>
      <c r="K65" s="53"/>
      <c r="L65" s="15"/>
    </row>
    <row r="66" spans="2:12" ht="12">
      <c r="B66" s="8"/>
      <c r="L66" s="8"/>
    </row>
    <row r="67" spans="2:12" ht="12">
      <c r="B67" s="8"/>
      <c r="L67" s="8"/>
    </row>
    <row r="68" spans="2:12" ht="12">
      <c r="B68" s="8"/>
      <c r="L68" s="8"/>
    </row>
    <row r="69" spans="2:12" ht="12">
      <c r="B69" s="8"/>
      <c r="L69" s="8"/>
    </row>
    <row r="70" spans="2:12" ht="12">
      <c r="B70" s="8"/>
      <c r="L70" s="8"/>
    </row>
    <row r="71" spans="2:12" ht="12">
      <c r="B71" s="8"/>
      <c r="L71" s="8"/>
    </row>
    <row r="72" spans="2:12" ht="12">
      <c r="B72" s="8"/>
      <c r="L72" s="8"/>
    </row>
    <row r="73" spans="2:12" ht="12">
      <c r="B73" s="8"/>
      <c r="L73" s="8"/>
    </row>
    <row r="74" spans="2:12" ht="12">
      <c r="B74" s="8"/>
      <c r="L74" s="8"/>
    </row>
    <row r="75" spans="2:12" ht="12">
      <c r="B75" s="8"/>
      <c r="L75" s="8"/>
    </row>
    <row r="76" spans="2:12" s="16" customFormat="1" ht="12.5">
      <c r="B76" s="15"/>
      <c r="D76" s="54" t="s">
        <v>51</v>
      </c>
      <c r="E76" s="55"/>
      <c r="F76" s="56" t="s">
        <v>52</v>
      </c>
      <c r="G76" s="54" t="s">
        <v>51</v>
      </c>
      <c r="H76" s="55"/>
      <c r="I76" s="55"/>
      <c r="J76" s="57" t="s">
        <v>52</v>
      </c>
      <c r="K76" s="55"/>
      <c r="L76" s="15"/>
    </row>
    <row r="77" spans="2:12" s="16" customFormat="1" ht="14.4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5"/>
    </row>
    <row r="81" spans="2:12" s="16" customFormat="1" ht="7" customHeight="1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15"/>
    </row>
    <row r="82" spans="2:12" s="16" customFormat="1" ht="25" customHeight="1">
      <c r="B82" s="15"/>
      <c r="C82" s="9" t="s">
        <v>121</v>
      </c>
      <c r="L82" s="15"/>
    </row>
    <row r="83" spans="2:12" s="16" customFormat="1" ht="7" customHeight="1">
      <c r="B83" s="15"/>
      <c r="L83" s="15"/>
    </row>
    <row r="84" spans="2:12" s="16" customFormat="1" ht="12" customHeight="1">
      <c r="B84" s="15"/>
      <c r="C84" s="13" t="s">
        <v>16</v>
      </c>
      <c r="L84" s="15"/>
    </row>
    <row r="85" spans="2:12" s="16" customFormat="1" ht="30" customHeight="1">
      <c r="B85" s="15"/>
      <c r="E85" s="203" t="str">
        <f>E7</f>
        <v>Zateplení fasády a rek. krovu azylového domu A. Čermáka 85/4</v>
      </c>
      <c r="F85" s="230"/>
      <c r="G85" s="230"/>
      <c r="H85" s="230"/>
      <c r="L85" s="15"/>
    </row>
    <row r="86" spans="2:12" s="16" customFormat="1" ht="7" customHeight="1">
      <c r="B86" s="15"/>
      <c r="L86" s="15"/>
    </row>
    <row r="87" spans="2:12" s="16" customFormat="1" ht="12" customHeight="1">
      <c r="B87" s="15"/>
      <c r="C87" s="13" t="s">
        <v>20</v>
      </c>
      <c r="F87" s="35" t="str">
        <f>F10</f>
        <v>Antonína Čermáka č.p. 85/4, Praha 6, k. ú. Bubeneč</v>
      </c>
      <c r="I87" s="13" t="s">
        <v>22</v>
      </c>
      <c r="J87" s="14" t="str">
        <f>IF(J10="","",J10)</f>
        <v>24. 5. 2023</v>
      </c>
      <c r="L87" s="15"/>
    </row>
    <row r="88" spans="2:12" s="16" customFormat="1" ht="7" customHeight="1">
      <c r="B88" s="15"/>
      <c r="L88" s="15"/>
    </row>
    <row r="89" spans="2:12" s="16" customFormat="1" ht="25.65" customHeight="1">
      <c r="B89" s="15"/>
      <c r="C89" s="13" t="s">
        <v>24</v>
      </c>
      <c r="F89" s="35" t="str">
        <f>E13</f>
        <v>Městská část Praha 6, 160 00</v>
      </c>
      <c r="I89" s="13" t="s">
        <v>30</v>
      </c>
      <c r="J89" s="11" t="str">
        <f>E19</f>
        <v>Sibre s.r.o, Ing. Radek Krýza</v>
      </c>
      <c r="L89" s="15"/>
    </row>
    <row r="90" spans="2:12" s="16" customFormat="1" ht="15.15" customHeight="1">
      <c r="B90" s="15"/>
      <c r="C90" s="13" t="s">
        <v>28</v>
      </c>
      <c r="F90" s="35" t="str">
        <f>IF(E16="","",E16)</f>
        <v>Vyplň údaj</v>
      </c>
      <c r="I90" s="13" t="s">
        <v>33</v>
      </c>
      <c r="J90" s="11" t="str">
        <f>E22</f>
        <v>Ing. M. Locihová</v>
      </c>
      <c r="L90" s="15"/>
    </row>
    <row r="91" spans="2:12" s="16" customFormat="1" ht="10.25" customHeight="1">
      <c r="B91" s="15"/>
      <c r="L91" s="15"/>
    </row>
    <row r="92" spans="2:12" s="16" customFormat="1" ht="29.25" customHeight="1">
      <c r="B92" s="15"/>
      <c r="C92" s="60" t="s">
        <v>122</v>
      </c>
      <c r="D92" s="45"/>
      <c r="E92" s="45"/>
      <c r="F92" s="45"/>
      <c r="G92" s="45"/>
      <c r="H92" s="45"/>
      <c r="I92" s="45"/>
      <c r="J92" s="61" t="s">
        <v>123</v>
      </c>
      <c r="K92" s="45"/>
      <c r="L92" s="15"/>
    </row>
    <row r="93" spans="2:12" s="16" customFormat="1" ht="10.25" customHeight="1">
      <c r="B93" s="15"/>
      <c r="L93" s="15"/>
    </row>
    <row r="94" spans="2:47" s="16" customFormat="1" ht="22.75" customHeight="1">
      <c r="B94" s="15"/>
      <c r="C94" s="62" t="s">
        <v>124</v>
      </c>
      <c r="J94" s="40">
        <f>J135</f>
        <v>0</v>
      </c>
      <c r="L94" s="15"/>
      <c r="AU94" s="29" t="s">
        <v>125</v>
      </c>
    </row>
    <row r="95" spans="2:12" s="64" customFormat="1" ht="25" customHeight="1">
      <c r="B95" s="63"/>
      <c r="D95" s="65" t="s">
        <v>126</v>
      </c>
      <c r="E95" s="66"/>
      <c r="F95" s="66"/>
      <c r="G95" s="66"/>
      <c r="H95" s="66"/>
      <c r="I95" s="66"/>
      <c r="J95" s="67">
        <f>J136</f>
        <v>0</v>
      </c>
      <c r="L95" s="63"/>
    </row>
    <row r="96" spans="2:12" s="69" customFormat="1" ht="19.9" customHeight="1">
      <c r="B96" s="68"/>
      <c r="D96" s="70" t="s">
        <v>127</v>
      </c>
      <c r="E96" s="71"/>
      <c r="F96" s="71"/>
      <c r="G96" s="71"/>
      <c r="H96" s="71"/>
      <c r="I96" s="71"/>
      <c r="J96" s="72">
        <f>J137</f>
        <v>0</v>
      </c>
      <c r="L96" s="68"/>
    </row>
    <row r="97" spans="2:12" s="69" customFormat="1" ht="19.9" customHeight="1">
      <c r="B97" s="68"/>
      <c r="D97" s="70" t="s">
        <v>128</v>
      </c>
      <c r="E97" s="71"/>
      <c r="F97" s="71"/>
      <c r="G97" s="71"/>
      <c r="H97" s="71"/>
      <c r="I97" s="71"/>
      <c r="J97" s="72">
        <f>J149</f>
        <v>0</v>
      </c>
      <c r="L97" s="68"/>
    </row>
    <row r="98" spans="2:12" s="69" customFormat="1" ht="19.9" customHeight="1">
      <c r="B98" s="68"/>
      <c r="D98" s="70" t="s">
        <v>129</v>
      </c>
      <c r="E98" s="71"/>
      <c r="F98" s="71"/>
      <c r="G98" s="71"/>
      <c r="H98" s="71"/>
      <c r="I98" s="71"/>
      <c r="J98" s="72">
        <f>J236</f>
        <v>0</v>
      </c>
      <c r="L98" s="68"/>
    </row>
    <row r="99" spans="2:12" s="69" customFormat="1" ht="19.9" customHeight="1">
      <c r="B99" s="68"/>
      <c r="D99" s="70" t="s">
        <v>130</v>
      </c>
      <c r="E99" s="71"/>
      <c r="F99" s="71"/>
      <c r="G99" s="71"/>
      <c r="H99" s="71"/>
      <c r="I99" s="71"/>
      <c r="J99" s="72">
        <f>J256</f>
        <v>0</v>
      </c>
      <c r="L99" s="68"/>
    </row>
    <row r="100" spans="2:12" s="69" customFormat="1" ht="19.9" customHeight="1">
      <c r="B100" s="68"/>
      <c r="D100" s="70" t="s">
        <v>131</v>
      </c>
      <c r="E100" s="71"/>
      <c r="F100" s="71"/>
      <c r="G100" s="71"/>
      <c r="H100" s="71"/>
      <c r="I100" s="71"/>
      <c r="J100" s="72">
        <f>J264</f>
        <v>0</v>
      </c>
      <c r="L100" s="68"/>
    </row>
    <row r="101" spans="2:12" s="64" customFormat="1" ht="25" customHeight="1">
      <c r="B101" s="63"/>
      <c r="D101" s="65" t="s">
        <v>132</v>
      </c>
      <c r="E101" s="66"/>
      <c r="F101" s="66"/>
      <c r="G101" s="66"/>
      <c r="H101" s="66"/>
      <c r="I101" s="66"/>
      <c r="J101" s="67">
        <f>J266</f>
        <v>0</v>
      </c>
      <c r="L101" s="63"/>
    </row>
    <row r="102" spans="2:12" s="69" customFormat="1" ht="19.9" customHeight="1">
      <c r="B102" s="68"/>
      <c r="D102" s="70" t="s">
        <v>133</v>
      </c>
      <c r="E102" s="71"/>
      <c r="F102" s="71"/>
      <c r="G102" s="71"/>
      <c r="H102" s="71"/>
      <c r="I102" s="71"/>
      <c r="J102" s="72">
        <f>J267</f>
        <v>0</v>
      </c>
      <c r="L102" s="68"/>
    </row>
    <row r="103" spans="2:12" s="69" customFormat="1" ht="19.9" customHeight="1">
      <c r="B103" s="68"/>
      <c r="D103" s="70" t="s">
        <v>134</v>
      </c>
      <c r="E103" s="71"/>
      <c r="F103" s="71"/>
      <c r="G103" s="71"/>
      <c r="H103" s="71"/>
      <c r="I103" s="71"/>
      <c r="J103" s="72">
        <f>J274</f>
        <v>0</v>
      </c>
      <c r="L103" s="68"/>
    </row>
    <row r="104" spans="2:12" s="69" customFormat="1" ht="19.9" customHeight="1">
      <c r="B104" s="68"/>
      <c r="D104" s="70" t="s">
        <v>135</v>
      </c>
      <c r="E104" s="71"/>
      <c r="F104" s="71"/>
      <c r="G104" s="71"/>
      <c r="H104" s="71"/>
      <c r="I104" s="71"/>
      <c r="J104" s="72">
        <f>J302</f>
        <v>0</v>
      </c>
      <c r="L104" s="68"/>
    </row>
    <row r="105" spans="2:12" s="69" customFormat="1" ht="19.9" customHeight="1">
      <c r="B105" s="68"/>
      <c r="D105" s="70" t="s">
        <v>136</v>
      </c>
      <c r="E105" s="71"/>
      <c r="F105" s="71"/>
      <c r="G105" s="71"/>
      <c r="H105" s="71"/>
      <c r="I105" s="71"/>
      <c r="J105" s="72">
        <f>J311</f>
        <v>0</v>
      </c>
      <c r="L105" s="68"/>
    </row>
    <row r="106" spans="2:12" s="69" customFormat="1" ht="19.9" customHeight="1">
      <c r="B106" s="68"/>
      <c r="D106" s="70" t="s">
        <v>137</v>
      </c>
      <c r="E106" s="71"/>
      <c r="F106" s="71"/>
      <c r="G106" s="71"/>
      <c r="H106" s="71"/>
      <c r="I106" s="71"/>
      <c r="J106" s="72">
        <f>J340</f>
        <v>0</v>
      </c>
      <c r="L106" s="68"/>
    </row>
    <row r="107" spans="2:12" s="69" customFormat="1" ht="19.9" customHeight="1">
      <c r="B107" s="68"/>
      <c r="D107" s="70" t="s">
        <v>138</v>
      </c>
      <c r="E107" s="71"/>
      <c r="F107" s="71"/>
      <c r="G107" s="71"/>
      <c r="H107" s="71"/>
      <c r="I107" s="71"/>
      <c r="J107" s="72">
        <f>J362</f>
        <v>0</v>
      </c>
      <c r="L107" s="68"/>
    </row>
    <row r="108" spans="2:12" s="69" customFormat="1" ht="19.9" customHeight="1">
      <c r="B108" s="68"/>
      <c r="D108" s="70" t="s">
        <v>139</v>
      </c>
      <c r="E108" s="71"/>
      <c r="F108" s="71"/>
      <c r="G108" s="71"/>
      <c r="H108" s="71"/>
      <c r="I108" s="71"/>
      <c r="J108" s="72">
        <f>J463</f>
        <v>0</v>
      </c>
      <c r="L108" s="68"/>
    </row>
    <row r="109" spans="2:12" s="69" customFormat="1" ht="19.9" customHeight="1">
      <c r="B109" s="68"/>
      <c r="D109" s="70" t="s">
        <v>140</v>
      </c>
      <c r="E109" s="71"/>
      <c r="F109" s="71"/>
      <c r="G109" s="71"/>
      <c r="H109" s="71"/>
      <c r="I109" s="71"/>
      <c r="J109" s="72">
        <f>J476</f>
        <v>0</v>
      </c>
      <c r="L109" s="68"/>
    </row>
    <row r="110" spans="2:12" s="69" customFormat="1" ht="19.9" customHeight="1">
      <c r="B110" s="68"/>
      <c r="D110" s="70" t="s">
        <v>141</v>
      </c>
      <c r="E110" s="71"/>
      <c r="F110" s="71"/>
      <c r="G110" s="71"/>
      <c r="H110" s="71"/>
      <c r="I110" s="71"/>
      <c r="J110" s="72">
        <f>J481</f>
        <v>0</v>
      </c>
      <c r="L110" s="68"/>
    </row>
    <row r="111" spans="2:12" s="69" customFormat="1" ht="19.9" customHeight="1">
      <c r="B111" s="68"/>
      <c r="D111" s="70" t="s">
        <v>142</v>
      </c>
      <c r="E111" s="71"/>
      <c r="F111" s="71"/>
      <c r="G111" s="71"/>
      <c r="H111" s="71"/>
      <c r="I111" s="71"/>
      <c r="J111" s="72">
        <f>J542</f>
        <v>0</v>
      </c>
      <c r="L111" s="68"/>
    </row>
    <row r="112" spans="2:12" s="69" customFormat="1" ht="19.9" customHeight="1">
      <c r="B112" s="68"/>
      <c r="D112" s="70" t="s">
        <v>143</v>
      </c>
      <c r="E112" s="71"/>
      <c r="F112" s="71"/>
      <c r="G112" s="71"/>
      <c r="H112" s="71"/>
      <c r="I112" s="71"/>
      <c r="J112" s="72">
        <f>J582</f>
        <v>0</v>
      </c>
      <c r="L112" s="68"/>
    </row>
    <row r="113" spans="2:12" s="64" customFormat="1" ht="25" customHeight="1">
      <c r="B113" s="63"/>
      <c r="D113" s="65" t="s">
        <v>144</v>
      </c>
      <c r="E113" s="66"/>
      <c r="F113" s="66"/>
      <c r="G113" s="66"/>
      <c r="H113" s="66"/>
      <c r="I113" s="66"/>
      <c r="J113" s="67">
        <f>J593</f>
        <v>0</v>
      </c>
      <c r="L113" s="63"/>
    </row>
    <row r="114" spans="2:12" s="69" customFormat="1" ht="19.9" customHeight="1">
      <c r="B114" s="68"/>
      <c r="D114" s="70" t="s">
        <v>145</v>
      </c>
      <c r="E114" s="71"/>
      <c r="F114" s="71"/>
      <c r="G114" s="71"/>
      <c r="H114" s="71"/>
      <c r="I114" s="71"/>
      <c r="J114" s="72">
        <f>J594</f>
        <v>0</v>
      </c>
      <c r="L114" s="68"/>
    </row>
    <row r="115" spans="2:12" s="69" customFormat="1" ht="19.9" customHeight="1">
      <c r="B115" s="68"/>
      <c r="D115" s="70" t="s">
        <v>146</v>
      </c>
      <c r="E115" s="71"/>
      <c r="F115" s="71"/>
      <c r="G115" s="71"/>
      <c r="H115" s="71"/>
      <c r="I115" s="71"/>
      <c r="J115" s="72">
        <f>J603</f>
        <v>0</v>
      </c>
      <c r="L115" s="68"/>
    </row>
    <row r="116" spans="2:12" s="69" customFormat="1" ht="19.9" customHeight="1">
      <c r="B116" s="68"/>
      <c r="D116" s="70" t="s">
        <v>147</v>
      </c>
      <c r="E116" s="71"/>
      <c r="F116" s="71"/>
      <c r="G116" s="71"/>
      <c r="H116" s="71"/>
      <c r="I116" s="71"/>
      <c r="J116" s="72">
        <f>J612</f>
        <v>0</v>
      </c>
      <c r="L116" s="68"/>
    </row>
    <row r="117" spans="2:12" s="69" customFormat="1" ht="19.9" customHeight="1">
      <c r="B117" s="68"/>
      <c r="D117" s="70" t="s">
        <v>148</v>
      </c>
      <c r="E117" s="71"/>
      <c r="F117" s="71"/>
      <c r="G117" s="71"/>
      <c r="H117" s="71"/>
      <c r="I117" s="71"/>
      <c r="J117" s="72">
        <f>J625</f>
        <v>0</v>
      </c>
      <c r="L117" s="68"/>
    </row>
    <row r="118" spans="2:12" s="16" customFormat="1" ht="21.75" customHeight="1">
      <c r="B118" s="15"/>
      <c r="L118" s="15"/>
    </row>
    <row r="119" spans="2:12" s="16" customFormat="1" ht="7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15"/>
    </row>
    <row r="123" spans="2:12" s="16" customFormat="1" ht="7" customHeight="1">
      <c r="B123" s="58"/>
      <c r="C123" s="59"/>
      <c r="D123" s="59"/>
      <c r="E123" s="59"/>
      <c r="F123" s="59"/>
      <c r="G123" s="59"/>
      <c r="H123" s="59"/>
      <c r="I123" s="59"/>
      <c r="J123" s="59"/>
      <c r="K123" s="59"/>
      <c r="L123" s="15"/>
    </row>
    <row r="124" spans="2:12" s="16" customFormat="1" ht="25" customHeight="1">
      <c r="B124" s="15"/>
      <c r="C124" s="9" t="s">
        <v>149</v>
      </c>
      <c r="L124" s="15"/>
    </row>
    <row r="125" spans="2:12" s="16" customFormat="1" ht="7" customHeight="1">
      <c r="B125" s="15"/>
      <c r="L125" s="15"/>
    </row>
    <row r="126" spans="2:12" s="16" customFormat="1" ht="12" customHeight="1">
      <c r="B126" s="15"/>
      <c r="C126" s="13" t="s">
        <v>16</v>
      </c>
      <c r="L126" s="15"/>
    </row>
    <row r="127" spans="2:12" s="16" customFormat="1" ht="30" customHeight="1">
      <c r="B127" s="15"/>
      <c r="E127" s="203" t="str">
        <f>E7</f>
        <v>Zateplení fasády a rek. krovu azylového domu A. Čermáka 85/4</v>
      </c>
      <c r="F127" s="230"/>
      <c r="G127" s="230"/>
      <c r="H127" s="230"/>
      <c r="L127" s="15"/>
    </row>
    <row r="128" spans="2:12" s="16" customFormat="1" ht="7" customHeight="1">
      <c r="B128" s="15"/>
      <c r="L128" s="15"/>
    </row>
    <row r="129" spans="2:12" s="16" customFormat="1" ht="12" customHeight="1">
      <c r="B129" s="15"/>
      <c r="C129" s="13" t="s">
        <v>20</v>
      </c>
      <c r="F129" s="35" t="str">
        <f>F10</f>
        <v>Antonína Čermáka č.p. 85/4, Praha 6, k. ú. Bubeneč</v>
      </c>
      <c r="I129" s="13" t="s">
        <v>22</v>
      </c>
      <c r="J129" s="14" t="str">
        <f>IF(J10="","",J10)</f>
        <v>24. 5. 2023</v>
      </c>
      <c r="L129" s="15"/>
    </row>
    <row r="130" spans="2:12" s="16" customFormat="1" ht="7" customHeight="1">
      <c r="B130" s="15"/>
      <c r="L130" s="15"/>
    </row>
    <row r="131" spans="2:12" s="16" customFormat="1" ht="25.65" customHeight="1">
      <c r="B131" s="15"/>
      <c r="C131" s="13" t="s">
        <v>24</v>
      </c>
      <c r="F131" s="35" t="str">
        <f>E13</f>
        <v>Městská část Praha 6, 160 00</v>
      </c>
      <c r="I131" s="13" t="s">
        <v>30</v>
      </c>
      <c r="J131" s="11" t="str">
        <f>E19</f>
        <v>Sibre s.r.o, Ing. Radek Krýza</v>
      </c>
      <c r="L131" s="15"/>
    </row>
    <row r="132" spans="2:12" s="16" customFormat="1" ht="15.15" customHeight="1">
      <c r="B132" s="15"/>
      <c r="C132" s="13" t="s">
        <v>28</v>
      </c>
      <c r="F132" s="35" t="str">
        <f>IF(E16="","",E16)</f>
        <v>Vyplň údaj</v>
      </c>
      <c r="I132" s="13" t="s">
        <v>33</v>
      </c>
      <c r="J132" s="11" t="str">
        <f>E22</f>
        <v>Ing. M. Locihová</v>
      </c>
      <c r="L132" s="15"/>
    </row>
    <row r="133" spans="2:12" s="16" customFormat="1" ht="10.25" customHeight="1">
      <c r="B133" s="15"/>
      <c r="L133" s="15"/>
    </row>
    <row r="134" spans="2:20" s="21" customFormat="1" ht="29.25" customHeight="1">
      <c r="B134" s="17"/>
      <c r="C134" s="18" t="s">
        <v>150</v>
      </c>
      <c r="D134" s="19" t="s">
        <v>61</v>
      </c>
      <c r="E134" s="19" t="s">
        <v>57</v>
      </c>
      <c r="F134" s="19" t="s">
        <v>58</v>
      </c>
      <c r="G134" s="19" t="s">
        <v>151</v>
      </c>
      <c r="H134" s="19" t="s">
        <v>152</v>
      </c>
      <c r="I134" s="19" t="s">
        <v>153</v>
      </c>
      <c r="J134" s="20" t="s">
        <v>123</v>
      </c>
      <c r="K134" s="73" t="s">
        <v>154</v>
      </c>
      <c r="L134" s="17"/>
      <c r="M134" s="74" t="s">
        <v>1</v>
      </c>
      <c r="N134" s="75" t="s">
        <v>40</v>
      </c>
      <c r="O134" s="75" t="s">
        <v>155</v>
      </c>
      <c r="P134" s="75" t="s">
        <v>156</v>
      </c>
      <c r="Q134" s="75" t="s">
        <v>157</v>
      </c>
      <c r="R134" s="75" t="s">
        <v>158</v>
      </c>
      <c r="S134" s="75" t="s">
        <v>159</v>
      </c>
      <c r="T134" s="76" t="s">
        <v>160</v>
      </c>
    </row>
    <row r="135" spans="2:63" s="16" customFormat="1" ht="22.75" customHeight="1">
      <c r="B135" s="15"/>
      <c r="C135" s="77" t="s">
        <v>161</v>
      </c>
      <c r="J135" s="78">
        <f>BK135</f>
        <v>0</v>
      </c>
      <c r="L135" s="15"/>
      <c r="M135" s="79"/>
      <c r="N135" s="38"/>
      <c r="O135" s="38"/>
      <c r="P135" s="80">
        <f>P136+P266+P593</f>
        <v>0</v>
      </c>
      <c r="Q135" s="38"/>
      <c r="R135" s="80">
        <f>R136+R266+R593</f>
        <v>31.657572750000007</v>
      </c>
      <c r="S135" s="38"/>
      <c r="T135" s="81">
        <f>T136+T266+T593</f>
        <v>19.14784624</v>
      </c>
      <c r="AT135" s="29" t="s">
        <v>75</v>
      </c>
      <c r="AU135" s="29" t="s">
        <v>125</v>
      </c>
      <c r="BK135" s="82">
        <f>BK136+BK266+BK593</f>
        <v>0</v>
      </c>
    </row>
    <row r="136" spans="2:63" s="84" customFormat="1" ht="25.9" customHeight="1">
      <c r="B136" s="83"/>
      <c r="D136" s="85" t="s">
        <v>75</v>
      </c>
      <c r="E136" s="86" t="s">
        <v>162</v>
      </c>
      <c r="F136" s="86" t="s">
        <v>163</v>
      </c>
      <c r="J136" s="87">
        <f>BK136</f>
        <v>0</v>
      </c>
      <c r="L136" s="83"/>
      <c r="M136" s="88"/>
      <c r="P136" s="89">
        <f>P137+P149+P236+P256+P264</f>
        <v>0</v>
      </c>
      <c r="R136" s="89">
        <f>R137+R149+R236+R256+R264</f>
        <v>16.51545556</v>
      </c>
      <c r="T136" s="90">
        <f>T137+T149+T236+T256+T264</f>
        <v>4.849876</v>
      </c>
      <c r="AR136" s="85" t="s">
        <v>81</v>
      </c>
      <c r="AT136" s="91" t="s">
        <v>75</v>
      </c>
      <c r="AU136" s="91" t="s">
        <v>76</v>
      </c>
      <c r="AY136" s="85" t="s">
        <v>164</v>
      </c>
      <c r="BK136" s="92">
        <f>BK137+BK149+BK236+BK256+BK264</f>
        <v>0</v>
      </c>
    </row>
    <row r="137" spans="2:63" s="84" customFormat="1" ht="22.75" customHeight="1">
      <c r="B137" s="83"/>
      <c r="D137" s="85" t="s">
        <v>75</v>
      </c>
      <c r="E137" s="93" t="s">
        <v>165</v>
      </c>
      <c r="F137" s="93" t="s">
        <v>166</v>
      </c>
      <c r="J137" s="94">
        <f>BK137</f>
        <v>0</v>
      </c>
      <c r="L137" s="83"/>
      <c r="M137" s="88"/>
      <c r="P137" s="89">
        <f>SUM(P138:P148)</f>
        <v>0</v>
      </c>
      <c r="R137" s="89">
        <f>SUM(R138:R148)</f>
        <v>6.450594000000001</v>
      </c>
      <c r="T137" s="90">
        <f>SUM(T138:T148)</f>
        <v>0</v>
      </c>
      <c r="AR137" s="85" t="s">
        <v>81</v>
      </c>
      <c r="AT137" s="91" t="s">
        <v>75</v>
      </c>
      <c r="AU137" s="91" t="s">
        <v>81</v>
      </c>
      <c r="AY137" s="85" t="s">
        <v>164</v>
      </c>
      <c r="BK137" s="92">
        <f>SUM(BK138:BK148)</f>
        <v>0</v>
      </c>
    </row>
    <row r="138" spans="2:65" s="16" customFormat="1" ht="24.15" customHeight="1">
      <c r="B138" s="15"/>
      <c r="C138" s="95" t="s">
        <v>81</v>
      </c>
      <c r="D138" s="95" t="s">
        <v>167</v>
      </c>
      <c r="E138" s="96" t="s">
        <v>168</v>
      </c>
      <c r="F138" s="97" t="s">
        <v>169</v>
      </c>
      <c r="G138" s="98" t="s">
        <v>170</v>
      </c>
      <c r="H138" s="99">
        <v>2.835</v>
      </c>
      <c r="I138" s="3"/>
      <c r="J138" s="100">
        <f>ROUND(I138*H138,2)</f>
        <v>0</v>
      </c>
      <c r="K138" s="101"/>
      <c r="L138" s="15"/>
      <c r="M138" s="102" t="s">
        <v>1</v>
      </c>
      <c r="N138" s="103" t="s">
        <v>41</v>
      </c>
      <c r="P138" s="104">
        <f>O138*H138</f>
        <v>0</v>
      </c>
      <c r="Q138" s="104">
        <v>2.2284</v>
      </c>
      <c r="R138" s="104">
        <f>Q138*H138</f>
        <v>6.317514</v>
      </c>
      <c r="S138" s="104">
        <v>0</v>
      </c>
      <c r="T138" s="105">
        <f>S138*H138</f>
        <v>0</v>
      </c>
      <c r="AR138" s="106" t="s">
        <v>171</v>
      </c>
      <c r="AT138" s="106" t="s">
        <v>167</v>
      </c>
      <c r="AU138" s="106" t="s">
        <v>86</v>
      </c>
      <c r="AY138" s="29" t="s">
        <v>164</v>
      </c>
      <c r="BE138" s="107">
        <f>IF(N138="základní",J138,0)</f>
        <v>0</v>
      </c>
      <c r="BF138" s="107">
        <f>IF(N138="snížená",J138,0)</f>
        <v>0</v>
      </c>
      <c r="BG138" s="107">
        <f>IF(N138="zákl. přenesená",J138,0)</f>
        <v>0</v>
      </c>
      <c r="BH138" s="107">
        <f>IF(N138="sníž. přenesená",J138,0)</f>
        <v>0</v>
      </c>
      <c r="BI138" s="107">
        <f>IF(N138="nulová",J138,0)</f>
        <v>0</v>
      </c>
      <c r="BJ138" s="29" t="s">
        <v>81</v>
      </c>
      <c r="BK138" s="107">
        <f>ROUND(I138*H138,2)</f>
        <v>0</v>
      </c>
      <c r="BL138" s="29" t="s">
        <v>171</v>
      </c>
      <c r="BM138" s="106" t="s">
        <v>172</v>
      </c>
    </row>
    <row r="139" spans="2:51" s="109" customFormat="1" ht="12">
      <c r="B139" s="108"/>
      <c r="D139" s="110" t="s">
        <v>173</v>
      </c>
      <c r="E139" s="111" t="s">
        <v>1</v>
      </c>
      <c r="F139" s="112" t="s">
        <v>174</v>
      </c>
      <c r="H139" s="113">
        <v>0.945</v>
      </c>
      <c r="L139" s="108"/>
      <c r="M139" s="114"/>
      <c r="T139" s="115"/>
      <c r="AT139" s="111" t="s">
        <v>173</v>
      </c>
      <c r="AU139" s="111" t="s">
        <v>86</v>
      </c>
      <c r="AV139" s="109" t="s">
        <v>86</v>
      </c>
      <c r="AW139" s="109" t="s">
        <v>32</v>
      </c>
      <c r="AX139" s="109" t="s">
        <v>76</v>
      </c>
      <c r="AY139" s="111" t="s">
        <v>164</v>
      </c>
    </row>
    <row r="140" spans="2:51" s="109" customFormat="1" ht="12">
      <c r="B140" s="108"/>
      <c r="D140" s="110" t="s">
        <v>173</v>
      </c>
      <c r="E140" s="111" t="s">
        <v>1</v>
      </c>
      <c r="F140" s="112" t="s">
        <v>175</v>
      </c>
      <c r="H140" s="113">
        <v>1.485</v>
      </c>
      <c r="L140" s="108"/>
      <c r="M140" s="114"/>
      <c r="T140" s="115"/>
      <c r="AT140" s="111" t="s">
        <v>173</v>
      </c>
      <c r="AU140" s="111" t="s">
        <v>86</v>
      </c>
      <c r="AV140" s="109" t="s">
        <v>86</v>
      </c>
      <c r="AW140" s="109" t="s">
        <v>32</v>
      </c>
      <c r="AX140" s="109" t="s">
        <v>76</v>
      </c>
      <c r="AY140" s="111" t="s">
        <v>164</v>
      </c>
    </row>
    <row r="141" spans="2:51" s="109" customFormat="1" ht="12">
      <c r="B141" s="108"/>
      <c r="D141" s="110" t="s">
        <v>173</v>
      </c>
      <c r="E141" s="111" t="s">
        <v>1</v>
      </c>
      <c r="F141" s="112" t="s">
        <v>176</v>
      </c>
      <c r="H141" s="113">
        <v>0.405</v>
      </c>
      <c r="L141" s="108"/>
      <c r="M141" s="114"/>
      <c r="T141" s="115"/>
      <c r="AT141" s="111" t="s">
        <v>173</v>
      </c>
      <c r="AU141" s="111" t="s">
        <v>86</v>
      </c>
      <c r="AV141" s="109" t="s">
        <v>86</v>
      </c>
      <c r="AW141" s="109" t="s">
        <v>32</v>
      </c>
      <c r="AX141" s="109" t="s">
        <v>76</v>
      </c>
      <c r="AY141" s="111" t="s">
        <v>164</v>
      </c>
    </row>
    <row r="142" spans="2:51" s="117" customFormat="1" ht="12">
      <c r="B142" s="116"/>
      <c r="D142" s="110" t="s">
        <v>173</v>
      </c>
      <c r="E142" s="118" t="s">
        <v>1</v>
      </c>
      <c r="F142" s="119" t="s">
        <v>177</v>
      </c>
      <c r="H142" s="120">
        <v>2.835</v>
      </c>
      <c r="L142" s="116"/>
      <c r="M142" s="121"/>
      <c r="T142" s="122"/>
      <c r="AT142" s="118" t="s">
        <v>173</v>
      </c>
      <c r="AU142" s="118" t="s">
        <v>86</v>
      </c>
      <c r="AV142" s="117" t="s">
        <v>171</v>
      </c>
      <c r="AW142" s="117" t="s">
        <v>32</v>
      </c>
      <c r="AX142" s="117" t="s">
        <v>81</v>
      </c>
      <c r="AY142" s="118" t="s">
        <v>164</v>
      </c>
    </row>
    <row r="143" spans="2:65" s="16" customFormat="1" ht="16.5" customHeight="1">
      <c r="B143" s="15"/>
      <c r="C143" s="95" t="s">
        <v>86</v>
      </c>
      <c r="D143" s="95" t="s">
        <v>167</v>
      </c>
      <c r="E143" s="96" t="s">
        <v>178</v>
      </c>
      <c r="F143" s="97" t="s">
        <v>179</v>
      </c>
      <c r="G143" s="98" t="s">
        <v>180</v>
      </c>
      <c r="H143" s="99">
        <v>3</v>
      </c>
      <c r="I143" s="3"/>
      <c r="J143" s="100">
        <f>ROUND(I143*H143,2)</f>
        <v>0</v>
      </c>
      <c r="K143" s="101"/>
      <c r="L143" s="15"/>
      <c r="M143" s="102" t="s">
        <v>1</v>
      </c>
      <c r="N143" s="103" t="s">
        <v>41</v>
      </c>
      <c r="P143" s="104">
        <f>O143*H143</f>
        <v>0</v>
      </c>
      <c r="Q143" s="104">
        <v>0.01606</v>
      </c>
      <c r="R143" s="104">
        <f>Q143*H143</f>
        <v>0.04818</v>
      </c>
      <c r="S143" s="104">
        <v>0</v>
      </c>
      <c r="T143" s="105">
        <f>S143*H143</f>
        <v>0</v>
      </c>
      <c r="AR143" s="106" t="s">
        <v>171</v>
      </c>
      <c r="AT143" s="106" t="s">
        <v>167</v>
      </c>
      <c r="AU143" s="106" t="s">
        <v>86</v>
      </c>
      <c r="AY143" s="29" t="s">
        <v>164</v>
      </c>
      <c r="BE143" s="107">
        <f>IF(N143="základní",J143,0)</f>
        <v>0</v>
      </c>
      <c r="BF143" s="107">
        <f>IF(N143="snížená",J143,0)</f>
        <v>0</v>
      </c>
      <c r="BG143" s="107">
        <f>IF(N143="zákl. přenesená",J143,0)</f>
        <v>0</v>
      </c>
      <c r="BH143" s="107">
        <f>IF(N143="sníž. přenesená",J143,0)</f>
        <v>0</v>
      </c>
      <c r="BI143" s="107">
        <f>IF(N143="nulová",J143,0)</f>
        <v>0</v>
      </c>
      <c r="BJ143" s="29" t="s">
        <v>81</v>
      </c>
      <c r="BK143" s="107">
        <f>ROUND(I143*H143,2)</f>
        <v>0</v>
      </c>
      <c r="BL143" s="29" t="s">
        <v>171</v>
      </c>
      <c r="BM143" s="106" t="s">
        <v>181</v>
      </c>
    </row>
    <row r="144" spans="2:65" s="16" customFormat="1" ht="16.5" customHeight="1">
      <c r="B144" s="15"/>
      <c r="C144" s="95" t="s">
        <v>165</v>
      </c>
      <c r="D144" s="95" t="s">
        <v>167</v>
      </c>
      <c r="E144" s="96" t="s">
        <v>182</v>
      </c>
      <c r="F144" s="97" t="s">
        <v>183</v>
      </c>
      <c r="G144" s="98" t="s">
        <v>184</v>
      </c>
      <c r="H144" s="99">
        <v>1.698</v>
      </c>
      <c r="I144" s="3"/>
      <c r="J144" s="100">
        <f>ROUND(I144*H144,2)</f>
        <v>0</v>
      </c>
      <c r="K144" s="101"/>
      <c r="L144" s="15"/>
      <c r="M144" s="102" t="s">
        <v>1</v>
      </c>
      <c r="N144" s="103" t="s">
        <v>41</v>
      </c>
      <c r="P144" s="104">
        <f>O144*H144</f>
        <v>0</v>
      </c>
      <c r="Q144" s="104">
        <v>0.05</v>
      </c>
      <c r="R144" s="104">
        <f>Q144*H144</f>
        <v>0.0849</v>
      </c>
      <c r="S144" s="104">
        <v>0</v>
      </c>
      <c r="T144" s="105">
        <f>S144*H144</f>
        <v>0</v>
      </c>
      <c r="AR144" s="106" t="s">
        <v>171</v>
      </c>
      <c r="AT144" s="106" t="s">
        <v>167</v>
      </c>
      <c r="AU144" s="106" t="s">
        <v>86</v>
      </c>
      <c r="AY144" s="29" t="s">
        <v>164</v>
      </c>
      <c r="BE144" s="107">
        <f>IF(N144="základní",J144,0)</f>
        <v>0</v>
      </c>
      <c r="BF144" s="107">
        <f>IF(N144="snížená",J144,0)</f>
        <v>0</v>
      </c>
      <c r="BG144" s="107">
        <f>IF(N144="zákl. přenesená",J144,0)</f>
        <v>0</v>
      </c>
      <c r="BH144" s="107">
        <f>IF(N144="sníž. přenesená",J144,0)</f>
        <v>0</v>
      </c>
      <c r="BI144" s="107">
        <f>IF(N144="nulová",J144,0)</f>
        <v>0</v>
      </c>
      <c r="BJ144" s="29" t="s">
        <v>81</v>
      </c>
      <c r="BK144" s="107">
        <f>ROUND(I144*H144,2)</f>
        <v>0</v>
      </c>
      <c r="BL144" s="29" t="s">
        <v>171</v>
      </c>
      <c r="BM144" s="106" t="s">
        <v>185</v>
      </c>
    </row>
    <row r="145" spans="2:51" s="109" customFormat="1" ht="12">
      <c r="B145" s="108"/>
      <c r="D145" s="110" t="s">
        <v>173</v>
      </c>
      <c r="E145" s="111" t="s">
        <v>1</v>
      </c>
      <c r="F145" s="112" t="s">
        <v>186</v>
      </c>
      <c r="H145" s="113">
        <v>0.566</v>
      </c>
      <c r="L145" s="108"/>
      <c r="M145" s="114"/>
      <c r="T145" s="115"/>
      <c r="AT145" s="111" t="s">
        <v>173</v>
      </c>
      <c r="AU145" s="111" t="s">
        <v>86</v>
      </c>
      <c r="AV145" s="109" t="s">
        <v>86</v>
      </c>
      <c r="AW145" s="109" t="s">
        <v>32</v>
      </c>
      <c r="AX145" s="109" t="s">
        <v>76</v>
      </c>
      <c r="AY145" s="111" t="s">
        <v>164</v>
      </c>
    </row>
    <row r="146" spans="2:51" s="109" customFormat="1" ht="12">
      <c r="B146" s="108"/>
      <c r="D146" s="110" t="s">
        <v>173</v>
      </c>
      <c r="E146" s="111" t="s">
        <v>1</v>
      </c>
      <c r="F146" s="112" t="s">
        <v>187</v>
      </c>
      <c r="H146" s="113">
        <v>0.872</v>
      </c>
      <c r="L146" s="108"/>
      <c r="M146" s="114"/>
      <c r="T146" s="115"/>
      <c r="AT146" s="111" t="s">
        <v>173</v>
      </c>
      <c r="AU146" s="111" t="s">
        <v>86</v>
      </c>
      <c r="AV146" s="109" t="s">
        <v>86</v>
      </c>
      <c r="AW146" s="109" t="s">
        <v>32</v>
      </c>
      <c r="AX146" s="109" t="s">
        <v>76</v>
      </c>
      <c r="AY146" s="111" t="s">
        <v>164</v>
      </c>
    </row>
    <row r="147" spans="2:51" s="109" customFormat="1" ht="12">
      <c r="B147" s="108"/>
      <c r="D147" s="110" t="s">
        <v>173</v>
      </c>
      <c r="E147" s="111" t="s">
        <v>1</v>
      </c>
      <c r="F147" s="112" t="s">
        <v>188</v>
      </c>
      <c r="H147" s="113">
        <v>0.26</v>
      </c>
      <c r="L147" s="108"/>
      <c r="M147" s="114"/>
      <c r="T147" s="115"/>
      <c r="AT147" s="111" t="s">
        <v>173</v>
      </c>
      <c r="AU147" s="111" t="s">
        <v>86</v>
      </c>
      <c r="AV147" s="109" t="s">
        <v>86</v>
      </c>
      <c r="AW147" s="109" t="s">
        <v>32</v>
      </c>
      <c r="AX147" s="109" t="s">
        <v>76</v>
      </c>
      <c r="AY147" s="111" t="s">
        <v>164</v>
      </c>
    </row>
    <row r="148" spans="2:51" s="117" customFormat="1" ht="12">
      <c r="B148" s="116"/>
      <c r="D148" s="110" t="s">
        <v>173</v>
      </c>
      <c r="E148" s="118" t="s">
        <v>1</v>
      </c>
      <c r="F148" s="119" t="s">
        <v>177</v>
      </c>
      <c r="H148" s="120">
        <v>1.698</v>
      </c>
      <c r="L148" s="116"/>
      <c r="M148" s="121"/>
      <c r="T148" s="122"/>
      <c r="AT148" s="118" t="s">
        <v>173</v>
      </c>
      <c r="AU148" s="118" t="s">
        <v>86</v>
      </c>
      <c r="AV148" s="117" t="s">
        <v>171</v>
      </c>
      <c r="AW148" s="117" t="s">
        <v>32</v>
      </c>
      <c r="AX148" s="117" t="s">
        <v>81</v>
      </c>
      <c r="AY148" s="118" t="s">
        <v>164</v>
      </c>
    </row>
    <row r="149" spans="2:63" s="84" customFormat="1" ht="22.75" customHeight="1">
      <c r="B149" s="83"/>
      <c r="D149" s="85" t="s">
        <v>75</v>
      </c>
      <c r="E149" s="93" t="s">
        <v>189</v>
      </c>
      <c r="F149" s="93" t="s">
        <v>190</v>
      </c>
      <c r="J149" s="94">
        <f>BK149</f>
        <v>0</v>
      </c>
      <c r="L149" s="83"/>
      <c r="M149" s="88"/>
      <c r="P149" s="89">
        <f>SUM(P150:P235)</f>
        <v>0</v>
      </c>
      <c r="R149" s="89">
        <f>SUM(R150:R235)</f>
        <v>10.064861559999999</v>
      </c>
      <c r="T149" s="90">
        <f>SUM(T150:T235)</f>
        <v>0.46</v>
      </c>
      <c r="AR149" s="85" t="s">
        <v>81</v>
      </c>
      <c r="AT149" s="91" t="s">
        <v>75</v>
      </c>
      <c r="AU149" s="91" t="s">
        <v>81</v>
      </c>
      <c r="AY149" s="85" t="s">
        <v>164</v>
      </c>
      <c r="BK149" s="92">
        <f>SUM(BK150:BK235)</f>
        <v>0</v>
      </c>
    </row>
    <row r="150" spans="2:65" s="16" customFormat="1" ht="24.15" customHeight="1">
      <c r="B150" s="15"/>
      <c r="C150" s="95" t="s">
        <v>171</v>
      </c>
      <c r="D150" s="95" t="s">
        <v>167</v>
      </c>
      <c r="E150" s="96" t="s">
        <v>191</v>
      </c>
      <c r="F150" s="97" t="s">
        <v>192</v>
      </c>
      <c r="G150" s="98" t="s">
        <v>184</v>
      </c>
      <c r="H150" s="99">
        <v>230</v>
      </c>
      <c r="I150" s="3"/>
      <c r="J150" s="100">
        <f>ROUND(I150*H150,2)</f>
        <v>0</v>
      </c>
      <c r="K150" s="101"/>
      <c r="L150" s="15"/>
      <c r="M150" s="102" t="s">
        <v>1</v>
      </c>
      <c r="N150" s="103" t="s">
        <v>41</v>
      </c>
      <c r="P150" s="104">
        <f>O150*H150</f>
        <v>0</v>
      </c>
      <c r="Q150" s="104">
        <v>0.00022</v>
      </c>
      <c r="R150" s="104">
        <f>Q150*H150</f>
        <v>0.0506</v>
      </c>
      <c r="S150" s="104">
        <v>0.002</v>
      </c>
      <c r="T150" s="105">
        <f>S150*H150</f>
        <v>0.46</v>
      </c>
      <c r="AR150" s="106" t="s">
        <v>171</v>
      </c>
      <c r="AT150" s="106" t="s">
        <v>167</v>
      </c>
      <c r="AU150" s="106" t="s">
        <v>86</v>
      </c>
      <c r="AY150" s="29" t="s">
        <v>164</v>
      </c>
      <c r="BE150" s="107">
        <f>IF(N150="základní",J150,0)</f>
        <v>0</v>
      </c>
      <c r="BF150" s="107">
        <f>IF(N150="snížená",J150,0)</f>
        <v>0</v>
      </c>
      <c r="BG150" s="107">
        <f>IF(N150="zákl. přenesená",J150,0)</f>
        <v>0</v>
      </c>
      <c r="BH150" s="107">
        <f>IF(N150="sníž. přenesená",J150,0)</f>
        <v>0</v>
      </c>
      <c r="BI150" s="107">
        <f>IF(N150="nulová",J150,0)</f>
        <v>0</v>
      </c>
      <c r="BJ150" s="29" t="s">
        <v>81</v>
      </c>
      <c r="BK150" s="107">
        <f>ROUND(I150*H150,2)</f>
        <v>0</v>
      </c>
      <c r="BL150" s="29" t="s">
        <v>171</v>
      </c>
      <c r="BM150" s="106" t="s">
        <v>193</v>
      </c>
    </row>
    <row r="151" spans="2:51" s="124" customFormat="1" ht="12">
      <c r="B151" s="123"/>
      <c r="D151" s="110" t="s">
        <v>173</v>
      </c>
      <c r="E151" s="125" t="s">
        <v>1</v>
      </c>
      <c r="F151" s="126" t="s">
        <v>194</v>
      </c>
      <c r="H151" s="125" t="s">
        <v>1</v>
      </c>
      <c r="L151" s="123"/>
      <c r="M151" s="127"/>
      <c r="T151" s="128"/>
      <c r="AT151" s="125" t="s">
        <v>173</v>
      </c>
      <c r="AU151" s="125" t="s">
        <v>86</v>
      </c>
      <c r="AV151" s="124" t="s">
        <v>81</v>
      </c>
      <c r="AW151" s="124" t="s">
        <v>32</v>
      </c>
      <c r="AX151" s="124" t="s">
        <v>76</v>
      </c>
      <c r="AY151" s="125" t="s">
        <v>164</v>
      </c>
    </row>
    <row r="152" spans="2:51" s="109" customFormat="1" ht="12">
      <c r="B152" s="108"/>
      <c r="D152" s="110" t="s">
        <v>173</v>
      </c>
      <c r="E152" s="111" t="s">
        <v>1</v>
      </c>
      <c r="F152" s="112" t="s">
        <v>195</v>
      </c>
      <c r="H152" s="113">
        <v>230</v>
      </c>
      <c r="L152" s="108"/>
      <c r="M152" s="114"/>
      <c r="T152" s="115"/>
      <c r="AT152" s="111" t="s">
        <v>173</v>
      </c>
      <c r="AU152" s="111" t="s">
        <v>86</v>
      </c>
      <c r="AV152" s="109" t="s">
        <v>86</v>
      </c>
      <c r="AW152" s="109" t="s">
        <v>32</v>
      </c>
      <c r="AX152" s="109" t="s">
        <v>81</v>
      </c>
      <c r="AY152" s="111" t="s">
        <v>164</v>
      </c>
    </row>
    <row r="153" spans="2:65" s="16" customFormat="1" ht="16.5" customHeight="1">
      <c r="B153" s="15"/>
      <c r="C153" s="95" t="s">
        <v>196</v>
      </c>
      <c r="D153" s="95" t="s">
        <v>167</v>
      </c>
      <c r="E153" s="96" t="s">
        <v>197</v>
      </c>
      <c r="F153" s="97" t="s">
        <v>198</v>
      </c>
      <c r="G153" s="98" t="s">
        <v>184</v>
      </c>
      <c r="H153" s="99">
        <v>14.4</v>
      </c>
      <c r="I153" s="3"/>
      <c r="J153" s="100">
        <f>ROUND(I153*H153,2)</f>
        <v>0</v>
      </c>
      <c r="K153" s="101"/>
      <c r="L153" s="15"/>
      <c r="M153" s="102" t="s">
        <v>1</v>
      </c>
      <c r="N153" s="103" t="s">
        <v>41</v>
      </c>
      <c r="P153" s="104">
        <f>O153*H153</f>
        <v>0</v>
      </c>
      <c r="Q153" s="104">
        <v>0.013</v>
      </c>
      <c r="R153" s="104">
        <f>Q153*H153</f>
        <v>0.1872</v>
      </c>
      <c r="S153" s="104">
        <v>0</v>
      </c>
      <c r="T153" s="105">
        <f>S153*H153</f>
        <v>0</v>
      </c>
      <c r="AR153" s="106" t="s">
        <v>171</v>
      </c>
      <c r="AT153" s="106" t="s">
        <v>167</v>
      </c>
      <c r="AU153" s="106" t="s">
        <v>86</v>
      </c>
      <c r="AY153" s="29" t="s">
        <v>164</v>
      </c>
      <c r="BE153" s="107">
        <f>IF(N153="základní",J153,0)</f>
        <v>0</v>
      </c>
      <c r="BF153" s="107">
        <f>IF(N153="snížená",J153,0)</f>
        <v>0</v>
      </c>
      <c r="BG153" s="107">
        <f>IF(N153="zákl. přenesená",J153,0)</f>
        <v>0</v>
      </c>
      <c r="BH153" s="107">
        <f>IF(N153="sníž. přenesená",J153,0)</f>
        <v>0</v>
      </c>
      <c r="BI153" s="107">
        <f>IF(N153="nulová",J153,0)</f>
        <v>0</v>
      </c>
      <c r="BJ153" s="29" t="s">
        <v>81</v>
      </c>
      <c r="BK153" s="107">
        <f>ROUND(I153*H153,2)</f>
        <v>0</v>
      </c>
      <c r="BL153" s="29" t="s">
        <v>171</v>
      </c>
      <c r="BM153" s="106" t="s">
        <v>199</v>
      </c>
    </row>
    <row r="154" spans="2:51" s="109" customFormat="1" ht="12">
      <c r="B154" s="108"/>
      <c r="D154" s="110" t="s">
        <v>173</v>
      </c>
      <c r="E154" s="111" t="s">
        <v>1</v>
      </c>
      <c r="F154" s="112" t="s">
        <v>97</v>
      </c>
      <c r="H154" s="113">
        <v>14.4</v>
      </c>
      <c r="L154" s="108"/>
      <c r="M154" s="114"/>
      <c r="T154" s="115"/>
      <c r="AT154" s="111" t="s">
        <v>173</v>
      </c>
      <c r="AU154" s="111" t="s">
        <v>86</v>
      </c>
      <c r="AV154" s="109" t="s">
        <v>86</v>
      </c>
      <c r="AW154" s="109" t="s">
        <v>32</v>
      </c>
      <c r="AX154" s="109" t="s">
        <v>81</v>
      </c>
      <c r="AY154" s="111" t="s">
        <v>164</v>
      </c>
    </row>
    <row r="155" spans="2:65" s="16" customFormat="1" ht="16.5" customHeight="1">
      <c r="B155" s="15"/>
      <c r="C155" s="95" t="s">
        <v>189</v>
      </c>
      <c r="D155" s="95" t="s">
        <v>167</v>
      </c>
      <c r="E155" s="96" t="s">
        <v>200</v>
      </c>
      <c r="F155" s="97" t="s">
        <v>201</v>
      </c>
      <c r="G155" s="98" t="s">
        <v>184</v>
      </c>
      <c r="H155" s="99">
        <v>29.466</v>
      </c>
      <c r="I155" s="3"/>
      <c r="J155" s="100">
        <f>ROUND(I155*H155,2)</f>
        <v>0</v>
      </c>
      <c r="K155" s="101"/>
      <c r="L155" s="15"/>
      <c r="M155" s="102" t="s">
        <v>1</v>
      </c>
      <c r="N155" s="103" t="s">
        <v>41</v>
      </c>
      <c r="P155" s="104">
        <f>O155*H155</f>
        <v>0</v>
      </c>
      <c r="Q155" s="104">
        <v>0.013</v>
      </c>
      <c r="R155" s="104">
        <f>Q155*H155</f>
        <v>0.383058</v>
      </c>
      <c r="S155" s="104">
        <v>0</v>
      </c>
      <c r="T155" s="105">
        <f>S155*H155</f>
        <v>0</v>
      </c>
      <c r="AR155" s="106" t="s">
        <v>171</v>
      </c>
      <c r="AT155" s="106" t="s">
        <v>167</v>
      </c>
      <c r="AU155" s="106" t="s">
        <v>86</v>
      </c>
      <c r="AY155" s="29" t="s">
        <v>164</v>
      </c>
      <c r="BE155" s="107">
        <f>IF(N155="základní",J155,0)</f>
        <v>0</v>
      </c>
      <c r="BF155" s="107">
        <f>IF(N155="snížená",J155,0)</f>
        <v>0</v>
      </c>
      <c r="BG155" s="107">
        <f>IF(N155="zákl. přenesená",J155,0)</f>
        <v>0</v>
      </c>
      <c r="BH155" s="107">
        <f>IF(N155="sníž. přenesená",J155,0)</f>
        <v>0</v>
      </c>
      <c r="BI155" s="107">
        <f>IF(N155="nulová",J155,0)</f>
        <v>0</v>
      </c>
      <c r="BJ155" s="29" t="s">
        <v>81</v>
      </c>
      <c r="BK155" s="107">
        <f>ROUND(I155*H155,2)</f>
        <v>0</v>
      </c>
      <c r="BL155" s="29" t="s">
        <v>171</v>
      </c>
      <c r="BM155" s="106" t="s">
        <v>202</v>
      </c>
    </row>
    <row r="156" spans="2:51" s="109" customFormat="1" ht="12">
      <c r="B156" s="108"/>
      <c r="D156" s="110" t="s">
        <v>173</v>
      </c>
      <c r="E156" s="111" t="s">
        <v>1</v>
      </c>
      <c r="F156" s="112" t="s">
        <v>100</v>
      </c>
      <c r="H156" s="113">
        <v>29.466</v>
      </c>
      <c r="L156" s="108"/>
      <c r="M156" s="114"/>
      <c r="T156" s="115"/>
      <c r="AT156" s="111" t="s">
        <v>173</v>
      </c>
      <c r="AU156" s="111" t="s">
        <v>86</v>
      </c>
      <c r="AV156" s="109" t="s">
        <v>86</v>
      </c>
      <c r="AW156" s="109" t="s">
        <v>32</v>
      </c>
      <c r="AX156" s="109" t="s">
        <v>81</v>
      </c>
      <c r="AY156" s="111" t="s">
        <v>164</v>
      </c>
    </row>
    <row r="157" spans="2:65" s="16" customFormat="1" ht="16.5" customHeight="1">
      <c r="B157" s="15"/>
      <c r="C157" s="95" t="s">
        <v>203</v>
      </c>
      <c r="D157" s="95" t="s">
        <v>167</v>
      </c>
      <c r="E157" s="96" t="s">
        <v>204</v>
      </c>
      <c r="F157" s="97" t="s">
        <v>205</v>
      </c>
      <c r="G157" s="98" t="s">
        <v>184</v>
      </c>
      <c r="H157" s="99">
        <v>43.866</v>
      </c>
      <c r="I157" s="3"/>
      <c r="J157" s="100">
        <f>ROUND(I157*H157,2)</f>
        <v>0</v>
      </c>
      <c r="K157" s="101"/>
      <c r="L157" s="15"/>
      <c r="M157" s="102" t="s">
        <v>1</v>
      </c>
      <c r="N157" s="103" t="s">
        <v>41</v>
      </c>
      <c r="P157" s="104">
        <f>O157*H157</f>
        <v>0</v>
      </c>
      <c r="Q157" s="104">
        <v>0.013</v>
      </c>
      <c r="R157" s="104">
        <f>Q157*H157</f>
        <v>0.5702579999999999</v>
      </c>
      <c r="S157" s="104">
        <v>0</v>
      </c>
      <c r="T157" s="105">
        <f>S157*H157</f>
        <v>0</v>
      </c>
      <c r="AR157" s="106" t="s">
        <v>171</v>
      </c>
      <c r="AT157" s="106" t="s">
        <v>167</v>
      </c>
      <c r="AU157" s="106" t="s">
        <v>86</v>
      </c>
      <c r="AY157" s="29" t="s">
        <v>164</v>
      </c>
      <c r="BE157" s="107">
        <f>IF(N157="základní",J157,0)</f>
        <v>0</v>
      </c>
      <c r="BF157" s="107">
        <f>IF(N157="snížená",J157,0)</f>
        <v>0</v>
      </c>
      <c r="BG157" s="107">
        <f>IF(N157="zákl. přenesená",J157,0)</f>
        <v>0</v>
      </c>
      <c r="BH157" s="107">
        <f>IF(N157="sníž. přenesená",J157,0)</f>
        <v>0</v>
      </c>
      <c r="BI157" s="107">
        <f>IF(N157="nulová",J157,0)</f>
        <v>0</v>
      </c>
      <c r="BJ157" s="29" t="s">
        <v>81</v>
      </c>
      <c r="BK157" s="107">
        <f>ROUND(I157*H157,2)</f>
        <v>0</v>
      </c>
      <c r="BL157" s="29" t="s">
        <v>171</v>
      </c>
      <c r="BM157" s="106" t="s">
        <v>206</v>
      </c>
    </row>
    <row r="158" spans="2:51" s="109" customFormat="1" ht="12">
      <c r="B158" s="108"/>
      <c r="D158" s="110" t="s">
        <v>173</v>
      </c>
      <c r="E158" s="111" t="s">
        <v>1</v>
      </c>
      <c r="F158" s="112" t="s">
        <v>207</v>
      </c>
      <c r="H158" s="113">
        <v>43.866</v>
      </c>
      <c r="L158" s="108"/>
      <c r="M158" s="114"/>
      <c r="T158" s="115"/>
      <c r="AT158" s="111" t="s">
        <v>173</v>
      </c>
      <c r="AU158" s="111" t="s">
        <v>86</v>
      </c>
      <c r="AV158" s="109" t="s">
        <v>86</v>
      </c>
      <c r="AW158" s="109" t="s">
        <v>32</v>
      </c>
      <c r="AX158" s="109" t="s">
        <v>81</v>
      </c>
      <c r="AY158" s="111" t="s">
        <v>164</v>
      </c>
    </row>
    <row r="159" spans="2:65" s="16" customFormat="1" ht="16.5" customHeight="1">
      <c r="B159" s="15"/>
      <c r="C159" s="95" t="s">
        <v>208</v>
      </c>
      <c r="D159" s="95" t="s">
        <v>167</v>
      </c>
      <c r="E159" s="96" t="s">
        <v>209</v>
      </c>
      <c r="F159" s="97" t="s">
        <v>210</v>
      </c>
      <c r="G159" s="98" t="s">
        <v>184</v>
      </c>
      <c r="H159" s="99">
        <v>586.078</v>
      </c>
      <c r="I159" s="3"/>
      <c r="J159" s="100">
        <f>ROUND(I159*H159,2)</f>
        <v>0</v>
      </c>
      <c r="K159" s="101"/>
      <c r="L159" s="15"/>
      <c r="M159" s="102" t="s">
        <v>1</v>
      </c>
      <c r="N159" s="103" t="s">
        <v>41</v>
      </c>
      <c r="P159" s="104">
        <f>O159*H159</f>
        <v>0</v>
      </c>
      <c r="Q159" s="104">
        <v>0.00026</v>
      </c>
      <c r="R159" s="104">
        <f>Q159*H159</f>
        <v>0.15238027999999998</v>
      </c>
      <c r="S159" s="104">
        <v>0</v>
      </c>
      <c r="T159" s="105">
        <f>S159*H159</f>
        <v>0</v>
      </c>
      <c r="AR159" s="106" t="s">
        <v>171</v>
      </c>
      <c r="AT159" s="106" t="s">
        <v>167</v>
      </c>
      <c r="AU159" s="106" t="s">
        <v>86</v>
      </c>
      <c r="AY159" s="29" t="s">
        <v>164</v>
      </c>
      <c r="BE159" s="107">
        <f>IF(N159="základní",J159,0)</f>
        <v>0</v>
      </c>
      <c r="BF159" s="107">
        <f>IF(N159="snížená",J159,0)</f>
        <v>0</v>
      </c>
      <c r="BG159" s="107">
        <f>IF(N159="zákl. přenesená",J159,0)</f>
        <v>0</v>
      </c>
      <c r="BH159" s="107">
        <f>IF(N159="sníž. přenesená",J159,0)</f>
        <v>0</v>
      </c>
      <c r="BI159" s="107">
        <f>IF(N159="nulová",J159,0)</f>
        <v>0</v>
      </c>
      <c r="BJ159" s="29" t="s">
        <v>81</v>
      </c>
      <c r="BK159" s="107">
        <f>ROUND(I159*H159,2)</f>
        <v>0</v>
      </c>
      <c r="BL159" s="29" t="s">
        <v>171</v>
      </c>
      <c r="BM159" s="106" t="s">
        <v>211</v>
      </c>
    </row>
    <row r="160" spans="2:51" s="109" customFormat="1" ht="12">
      <c r="B160" s="108"/>
      <c r="D160" s="110" t="s">
        <v>173</v>
      </c>
      <c r="E160" s="111" t="s">
        <v>1</v>
      </c>
      <c r="F160" s="112" t="s">
        <v>212</v>
      </c>
      <c r="H160" s="113">
        <v>586.078</v>
      </c>
      <c r="L160" s="108"/>
      <c r="M160" s="114"/>
      <c r="T160" s="115"/>
      <c r="AT160" s="111" t="s">
        <v>173</v>
      </c>
      <c r="AU160" s="111" t="s">
        <v>86</v>
      </c>
      <c r="AV160" s="109" t="s">
        <v>86</v>
      </c>
      <c r="AW160" s="109" t="s">
        <v>32</v>
      </c>
      <c r="AX160" s="109" t="s">
        <v>81</v>
      </c>
      <c r="AY160" s="111" t="s">
        <v>164</v>
      </c>
    </row>
    <row r="161" spans="2:65" s="16" customFormat="1" ht="24.15" customHeight="1">
      <c r="B161" s="15"/>
      <c r="C161" s="95" t="s">
        <v>213</v>
      </c>
      <c r="D161" s="95" t="s">
        <v>167</v>
      </c>
      <c r="E161" s="96" t="s">
        <v>214</v>
      </c>
      <c r="F161" s="97" t="s">
        <v>215</v>
      </c>
      <c r="G161" s="98" t="s">
        <v>184</v>
      </c>
      <c r="H161" s="99">
        <v>43.866</v>
      </c>
      <c r="I161" s="3"/>
      <c r="J161" s="100">
        <f>ROUND(I161*H161,2)</f>
        <v>0</v>
      </c>
      <c r="K161" s="101"/>
      <c r="L161" s="15"/>
      <c r="M161" s="102" t="s">
        <v>1</v>
      </c>
      <c r="N161" s="103" t="s">
        <v>41</v>
      </c>
      <c r="P161" s="104">
        <f>O161*H161</f>
        <v>0</v>
      </c>
      <c r="Q161" s="104">
        <v>0.00438</v>
      </c>
      <c r="R161" s="104">
        <f>Q161*H161</f>
        <v>0.19213308</v>
      </c>
      <c r="S161" s="104">
        <v>0</v>
      </c>
      <c r="T161" s="105">
        <f>S161*H161</f>
        <v>0</v>
      </c>
      <c r="AR161" s="106" t="s">
        <v>171</v>
      </c>
      <c r="AT161" s="106" t="s">
        <v>167</v>
      </c>
      <c r="AU161" s="106" t="s">
        <v>86</v>
      </c>
      <c r="AY161" s="29" t="s">
        <v>164</v>
      </c>
      <c r="BE161" s="107">
        <f>IF(N161="základní",J161,0)</f>
        <v>0</v>
      </c>
      <c r="BF161" s="107">
        <f>IF(N161="snížená",J161,0)</f>
        <v>0</v>
      </c>
      <c r="BG161" s="107">
        <f>IF(N161="zákl. přenesená",J161,0)</f>
        <v>0</v>
      </c>
      <c r="BH161" s="107">
        <f>IF(N161="sníž. přenesená",J161,0)</f>
        <v>0</v>
      </c>
      <c r="BI161" s="107">
        <f>IF(N161="nulová",J161,0)</f>
        <v>0</v>
      </c>
      <c r="BJ161" s="29" t="s">
        <v>81</v>
      </c>
      <c r="BK161" s="107">
        <f>ROUND(I161*H161,2)</f>
        <v>0</v>
      </c>
      <c r="BL161" s="29" t="s">
        <v>171</v>
      </c>
      <c r="BM161" s="106" t="s">
        <v>216</v>
      </c>
    </row>
    <row r="162" spans="2:51" s="109" customFormat="1" ht="12">
      <c r="B162" s="108"/>
      <c r="D162" s="110" t="s">
        <v>173</v>
      </c>
      <c r="E162" s="111" t="s">
        <v>1</v>
      </c>
      <c r="F162" s="112" t="s">
        <v>207</v>
      </c>
      <c r="H162" s="113">
        <v>43.866</v>
      </c>
      <c r="L162" s="108"/>
      <c r="M162" s="114"/>
      <c r="T162" s="115"/>
      <c r="AT162" s="111" t="s">
        <v>173</v>
      </c>
      <c r="AU162" s="111" t="s">
        <v>86</v>
      </c>
      <c r="AV162" s="109" t="s">
        <v>86</v>
      </c>
      <c r="AW162" s="109" t="s">
        <v>32</v>
      </c>
      <c r="AX162" s="109" t="s">
        <v>81</v>
      </c>
      <c r="AY162" s="111" t="s">
        <v>164</v>
      </c>
    </row>
    <row r="163" spans="2:65" s="16" customFormat="1" ht="24.15" customHeight="1">
      <c r="B163" s="15"/>
      <c r="C163" s="95" t="s">
        <v>217</v>
      </c>
      <c r="D163" s="95" t="s">
        <v>167</v>
      </c>
      <c r="E163" s="96" t="s">
        <v>218</v>
      </c>
      <c r="F163" s="97" t="s">
        <v>219</v>
      </c>
      <c r="G163" s="98" t="s">
        <v>220</v>
      </c>
      <c r="H163" s="99">
        <v>277.7</v>
      </c>
      <c r="I163" s="3"/>
      <c r="J163" s="100">
        <f>ROUND(I163*H163,2)</f>
        <v>0</v>
      </c>
      <c r="K163" s="101"/>
      <c r="L163" s="15"/>
      <c r="M163" s="102" t="s">
        <v>1</v>
      </c>
      <c r="N163" s="103" t="s">
        <v>41</v>
      </c>
      <c r="P163" s="104">
        <f>O163*H163</f>
        <v>0</v>
      </c>
      <c r="Q163" s="104">
        <v>0</v>
      </c>
      <c r="R163" s="104">
        <f>Q163*H163</f>
        <v>0</v>
      </c>
      <c r="S163" s="104">
        <v>0</v>
      </c>
      <c r="T163" s="105">
        <f>S163*H163</f>
        <v>0</v>
      </c>
      <c r="AR163" s="106" t="s">
        <v>171</v>
      </c>
      <c r="AT163" s="106" t="s">
        <v>167</v>
      </c>
      <c r="AU163" s="106" t="s">
        <v>86</v>
      </c>
      <c r="AY163" s="29" t="s">
        <v>164</v>
      </c>
      <c r="BE163" s="107">
        <f>IF(N163="základní",J163,0)</f>
        <v>0</v>
      </c>
      <c r="BF163" s="107">
        <f>IF(N163="snížená",J163,0)</f>
        <v>0</v>
      </c>
      <c r="BG163" s="107">
        <f>IF(N163="zákl. přenesená",J163,0)</f>
        <v>0</v>
      </c>
      <c r="BH163" s="107">
        <f>IF(N163="sníž. přenesená",J163,0)</f>
        <v>0</v>
      </c>
      <c r="BI163" s="107">
        <f>IF(N163="nulová",J163,0)</f>
        <v>0</v>
      </c>
      <c r="BJ163" s="29" t="s">
        <v>81</v>
      </c>
      <c r="BK163" s="107">
        <f>ROUND(I163*H163,2)</f>
        <v>0</v>
      </c>
      <c r="BL163" s="29" t="s">
        <v>171</v>
      </c>
      <c r="BM163" s="106" t="s">
        <v>221</v>
      </c>
    </row>
    <row r="164" spans="2:51" s="124" customFormat="1" ht="12">
      <c r="B164" s="123"/>
      <c r="D164" s="110" t="s">
        <v>173</v>
      </c>
      <c r="E164" s="125" t="s">
        <v>1</v>
      </c>
      <c r="F164" s="126" t="s">
        <v>222</v>
      </c>
      <c r="H164" s="125" t="s">
        <v>1</v>
      </c>
      <c r="L164" s="123"/>
      <c r="M164" s="127"/>
      <c r="T164" s="128"/>
      <c r="AT164" s="125" t="s">
        <v>173</v>
      </c>
      <c r="AU164" s="125" t="s">
        <v>86</v>
      </c>
      <c r="AV164" s="124" t="s">
        <v>81</v>
      </c>
      <c r="AW164" s="124" t="s">
        <v>32</v>
      </c>
      <c r="AX164" s="124" t="s">
        <v>76</v>
      </c>
      <c r="AY164" s="125" t="s">
        <v>164</v>
      </c>
    </row>
    <row r="165" spans="2:51" s="109" customFormat="1" ht="12">
      <c r="B165" s="108"/>
      <c r="D165" s="110" t="s">
        <v>173</v>
      </c>
      <c r="E165" s="111" t="s">
        <v>1</v>
      </c>
      <c r="F165" s="112" t="s">
        <v>223</v>
      </c>
      <c r="H165" s="113">
        <v>174</v>
      </c>
      <c r="L165" s="108"/>
      <c r="M165" s="114"/>
      <c r="T165" s="115"/>
      <c r="AT165" s="111" t="s">
        <v>173</v>
      </c>
      <c r="AU165" s="111" t="s">
        <v>86</v>
      </c>
      <c r="AV165" s="109" t="s">
        <v>86</v>
      </c>
      <c r="AW165" s="109" t="s">
        <v>32</v>
      </c>
      <c r="AX165" s="109" t="s">
        <v>76</v>
      </c>
      <c r="AY165" s="111" t="s">
        <v>164</v>
      </c>
    </row>
    <row r="166" spans="2:51" s="124" customFormat="1" ht="12">
      <c r="B166" s="123"/>
      <c r="D166" s="110" t="s">
        <v>173</v>
      </c>
      <c r="E166" s="125" t="s">
        <v>1</v>
      </c>
      <c r="F166" s="126" t="s">
        <v>224</v>
      </c>
      <c r="H166" s="125" t="s">
        <v>1</v>
      </c>
      <c r="L166" s="123"/>
      <c r="M166" s="127"/>
      <c r="T166" s="128"/>
      <c r="AT166" s="125" t="s">
        <v>173</v>
      </c>
      <c r="AU166" s="125" t="s">
        <v>86</v>
      </c>
      <c r="AV166" s="124" t="s">
        <v>81</v>
      </c>
      <c r="AW166" s="124" t="s">
        <v>32</v>
      </c>
      <c r="AX166" s="124" t="s">
        <v>76</v>
      </c>
      <c r="AY166" s="125" t="s">
        <v>164</v>
      </c>
    </row>
    <row r="167" spans="2:51" s="109" customFormat="1" ht="12">
      <c r="B167" s="108"/>
      <c r="D167" s="110" t="s">
        <v>173</v>
      </c>
      <c r="E167" s="111" t="s">
        <v>1</v>
      </c>
      <c r="F167" s="112" t="s">
        <v>83</v>
      </c>
      <c r="H167" s="113">
        <v>103.7</v>
      </c>
      <c r="L167" s="108"/>
      <c r="M167" s="114"/>
      <c r="T167" s="115"/>
      <c r="AT167" s="111" t="s">
        <v>173</v>
      </c>
      <c r="AU167" s="111" t="s">
        <v>86</v>
      </c>
      <c r="AV167" s="109" t="s">
        <v>86</v>
      </c>
      <c r="AW167" s="109" t="s">
        <v>32</v>
      </c>
      <c r="AX167" s="109" t="s">
        <v>76</v>
      </c>
      <c r="AY167" s="111" t="s">
        <v>164</v>
      </c>
    </row>
    <row r="168" spans="2:51" s="117" customFormat="1" ht="12">
      <c r="B168" s="116"/>
      <c r="D168" s="110" t="s">
        <v>173</v>
      </c>
      <c r="E168" s="118" t="s">
        <v>1</v>
      </c>
      <c r="F168" s="119" t="s">
        <v>177</v>
      </c>
      <c r="H168" s="120">
        <v>277.7</v>
      </c>
      <c r="L168" s="116"/>
      <c r="M168" s="121"/>
      <c r="T168" s="122"/>
      <c r="AT168" s="118" t="s">
        <v>173</v>
      </c>
      <c r="AU168" s="118" t="s">
        <v>86</v>
      </c>
      <c r="AV168" s="117" t="s">
        <v>171</v>
      </c>
      <c r="AW168" s="117" t="s">
        <v>32</v>
      </c>
      <c r="AX168" s="117" t="s">
        <v>81</v>
      </c>
      <c r="AY168" s="118" t="s">
        <v>164</v>
      </c>
    </row>
    <row r="169" spans="2:65" s="16" customFormat="1" ht="16.5" customHeight="1">
      <c r="B169" s="15"/>
      <c r="C169" s="129" t="s">
        <v>225</v>
      </c>
      <c r="D169" s="129" t="s">
        <v>226</v>
      </c>
      <c r="E169" s="130" t="s">
        <v>227</v>
      </c>
      <c r="F169" s="131" t="s">
        <v>228</v>
      </c>
      <c r="G169" s="132" t="s">
        <v>220</v>
      </c>
      <c r="H169" s="133">
        <v>277.7</v>
      </c>
      <c r="I169" s="4"/>
      <c r="J169" s="134">
        <f>ROUND(I169*H169,2)</f>
        <v>0</v>
      </c>
      <c r="K169" s="135"/>
      <c r="L169" s="136"/>
      <c r="M169" s="137" t="s">
        <v>1</v>
      </c>
      <c r="N169" s="138" t="s">
        <v>41</v>
      </c>
      <c r="P169" s="104">
        <f>O169*H169</f>
        <v>0</v>
      </c>
      <c r="Q169" s="104">
        <v>3E-05</v>
      </c>
      <c r="R169" s="104">
        <f>Q169*H169</f>
        <v>0.008331</v>
      </c>
      <c r="S169" s="104">
        <v>0</v>
      </c>
      <c r="T169" s="105">
        <f>S169*H169</f>
        <v>0</v>
      </c>
      <c r="AR169" s="106" t="s">
        <v>208</v>
      </c>
      <c r="AT169" s="106" t="s">
        <v>226</v>
      </c>
      <c r="AU169" s="106" t="s">
        <v>86</v>
      </c>
      <c r="AY169" s="29" t="s">
        <v>164</v>
      </c>
      <c r="BE169" s="107">
        <f>IF(N169="základní",J169,0)</f>
        <v>0</v>
      </c>
      <c r="BF169" s="107">
        <f>IF(N169="snížená",J169,0)</f>
        <v>0</v>
      </c>
      <c r="BG169" s="107">
        <f>IF(N169="zákl. přenesená",J169,0)</f>
        <v>0</v>
      </c>
      <c r="BH169" s="107">
        <f>IF(N169="sníž. přenesená",J169,0)</f>
        <v>0</v>
      </c>
      <c r="BI169" s="107">
        <f>IF(N169="nulová",J169,0)</f>
        <v>0</v>
      </c>
      <c r="BJ169" s="29" t="s">
        <v>81</v>
      </c>
      <c r="BK169" s="107">
        <f>ROUND(I169*H169,2)</f>
        <v>0</v>
      </c>
      <c r="BL169" s="29" t="s">
        <v>171</v>
      </c>
      <c r="BM169" s="106" t="s">
        <v>229</v>
      </c>
    </row>
    <row r="170" spans="2:65" s="16" customFormat="1" ht="24.15" customHeight="1">
      <c r="B170" s="15"/>
      <c r="C170" s="95" t="s">
        <v>230</v>
      </c>
      <c r="D170" s="95" t="s">
        <v>167</v>
      </c>
      <c r="E170" s="96" t="s">
        <v>231</v>
      </c>
      <c r="F170" s="97" t="s">
        <v>232</v>
      </c>
      <c r="G170" s="98" t="s">
        <v>220</v>
      </c>
      <c r="H170" s="99">
        <v>165.362</v>
      </c>
      <c r="I170" s="3"/>
      <c r="J170" s="100">
        <f>ROUND(I170*H170,2)</f>
        <v>0</v>
      </c>
      <c r="K170" s="101"/>
      <c r="L170" s="15"/>
      <c r="M170" s="102" t="s">
        <v>1</v>
      </c>
      <c r="N170" s="103" t="s">
        <v>41</v>
      </c>
      <c r="P170" s="104">
        <f>O170*H170</f>
        <v>0</v>
      </c>
      <c r="Q170" s="104">
        <v>0</v>
      </c>
      <c r="R170" s="104">
        <f>Q170*H170</f>
        <v>0</v>
      </c>
      <c r="S170" s="104">
        <v>0</v>
      </c>
      <c r="T170" s="105">
        <f>S170*H170</f>
        <v>0</v>
      </c>
      <c r="AR170" s="106" t="s">
        <v>171</v>
      </c>
      <c r="AT170" s="106" t="s">
        <v>167</v>
      </c>
      <c r="AU170" s="106" t="s">
        <v>86</v>
      </c>
      <c r="AY170" s="29" t="s">
        <v>164</v>
      </c>
      <c r="BE170" s="107">
        <f>IF(N170="základní",J170,0)</f>
        <v>0</v>
      </c>
      <c r="BF170" s="107">
        <f>IF(N170="snížená",J170,0)</f>
        <v>0</v>
      </c>
      <c r="BG170" s="107">
        <f>IF(N170="zákl. přenesená",J170,0)</f>
        <v>0</v>
      </c>
      <c r="BH170" s="107">
        <f>IF(N170="sníž. přenesená",J170,0)</f>
        <v>0</v>
      </c>
      <c r="BI170" s="107">
        <f>IF(N170="nulová",J170,0)</f>
        <v>0</v>
      </c>
      <c r="BJ170" s="29" t="s">
        <v>81</v>
      </c>
      <c r="BK170" s="107">
        <f>ROUND(I170*H170,2)</f>
        <v>0</v>
      </c>
      <c r="BL170" s="29" t="s">
        <v>171</v>
      </c>
      <c r="BM170" s="106" t="s">
        <v>233</v>
      </c>
    </row>
    <row r="171" spans="2:51" s="124" customFormat="1" ht="12">
      <c r="B171" s="123"/>
      <c r="D171" s="110" t="s">
        <v>173</v>
      </c>
      <c r="E171" s="125" t="s">
        <v>1</v>
      </c>
      <c r="F171" s="126" t="s">
        <v>234</v>
      </c>
      <c r="H171" s="125" t="s">
        <v>1</v>
      </c>
      <c r="L171" s="123"/>
      <c r="M171" s="127"/>
      <c r="T171" s="128"/>
      <c r="AT171" s="125" t="s">
        <v>173</v>
      </c>
      <c r="AU171" s="125" t="s">
        <v>86</v>
      </c>
      <c r="AV171" s="124" t="s">
        <v>81</v>
      </c>
      <c r="AW171" s="124" t="s">
        <v>32</v>
      </c>
      <c r="AX171" s="124" t="s">
        <v>76</v>
      </c>
      <c r="AY171" s="125" t="s">
        <v>164</v>
      </c>
    </row>
    <row r="172" spans="2:51" s="109" customFormat="1" ht="12">
      <c r="B172" s="108"/>
      <c r="D172" s="110" t="s">
        <v>173</v>
      </c>
      <c r="E172" s="111" t="s">
        <v>1</v>
      </c>
      <c r="F172" s="112" t="s">
        <v>235</v>
      </c>
      <c r="H172" s="113">
        <v>7.665</v>
      </c>
      <c r="L172" s="108"/>
      <c r="M172" s="114"/>
      <c r="T172" s="115"/>
      <c r="AT172" s="111" t="s">
        <v>173</v>
      </c>
      <c r="AU172" s="111" t="s">
        <v>86</v>
      </c>
      <c r="AV172" s="109" t="s">
        <v>86</v>
      </c>
      <c r="AW172" s="109" t="s">
        <v>32</v>
      </c>
      <c r="AX172" s="109" t="s">
        <v>76</v>
      </c>
      <c r="AY172" s="111" t="s">
        <v>164</v>
      </c>
    </row>
    <row r="173" spans="2:51" s="109" customFormat="1" ht="12">
      <c r="B173" s="108"/>
      <c r="D173" s="110" t="s">
        <v>173</v>
      </c>
      <c r="E173" s="111" t="s">
        <v>1</v>
      </c>
      <c r="F173" s="112" t="s">
        <v>236</v>
      </c>
      <c r="H173" s="113">
        <v>16.01</v>
      </c>
      <c r="L173" s="108"/>
      <c r="M173" s="114"/>
      <c r="T173" s="115"/>
      <c r="AT173" s="111" t="s">
        <v>173</v>
      </c>
      <c r="AU173" s="111" t="s">
        <v>86</v>
      </c>
      <c r="AV173" s="109" t="s">
        <v>86</v>
      </c>
      <c r="AW173" s="109" t="s">
        <v>32</v>
      </c>
      <c r="AX173" s="109" t="s">
        <v>76</v>
      </c>
      <c r="AY173" s="111" t="s">
        <v>164</v>
      </c>
    </row>
    <row r="174" spans="2:51" s="109" customFormat="1" ht="12">
      <c r="B174" s="108"/>
      <c r="D174" s="110" t="s">
        <v>173</v>
      </c>
      <c r="E174" s="111" t="s">
        <v>1</v>
      </c>
      <c r="F174" s="112" t="s">
        <v>237</v>
      </c>
      <c r="H174" s="113">
        <v>4.7</v>
      </c>
      <c r="L174" s="108"/>
      <c r="M174" s="114"/>
      <c r="T174" s="115"/>
      <c r="AT174" s="111" t="s">
        <v>173</v>
      </c>
      <c r="AU174" s="111" t="s">
        <v>86</v>
      </c>
      <c r="AV174" s="109" t="s">
        <v>86</v>
      </c>
      <c r="AW174" s="109" t="s">
        <v>32</v>
      </c>
      <c r="AX174" s="109" t="s">
        <v>76</v>
      </c>
      <c r="AY174" s="111" t="s">
        <v>164</v>
      </c>
    </row>
    <row r="175" spans="2:51" s="109" customFormat="1" ht="12">
      <c r="B175" s="108"/>
      <c r="D175" s="110" t="s">
        <v>173</v>
      </c>
      <c r="E175" s="111" t="s">
        <v>1</v>
      </c>
      <c r="F175" s="112" t="s">
        <v>238</v>
      </c>
      <c r="H175" s="113">
        <v>2.535</v>
      </c>
      <c r="L175" s="108"/>
      <c r="M175" s="114"/>
      <c r="T175" s="115"/>
      <c r="AT175" s="111" t="s">
        <v>173</v>
      </c>
      <c r="AU175" s="111" t="s">
        <v>86</v>
      </c>
      <c r="AV175" s="109" t="s">
        <v>86</v>
      </c>
      <c r="AW175" s="109" t="s">
        <v>32</v>
      </c>
      <c r="AX175" s="109" t="s">
        <v>76</v>
      </c>
      <c r="AY175" s="111" t="s">
        <v>164</v>
      </c>
    </row>
    <row r="176" spans="2:51" s="140" customFormat="1" ht="12">
      <c r="B176" s="139"/>
      <c r="D176" s="110" t="s">
        <v>173</v>
      </c>
      <c r="E176" s="141" t="s">
        <v>87</v>
      </c>
      <c r="F176" s="142" t="s">
        <v>239</v>
      </c>
      <c r="H176" s="143">
        <v>30.91</v>
      </c>
      <c r="L176" s="139"/>
      <c r="M176" s="144"/>
      <c r="T176" s="145"/>
      <c r="AT176" s="141" t="s">
        <v>173</v>
      </c>
      <c r="AU176" s="141" t="s">
        <v>86</v>
      </c>
      <c r="AV176" s="140" t="s">
        <v>165</v>
      </c>
      <c r="AW176" s="140" t="s">
        <v>32</v>
      </c>
      <c r="AX176" s="140" t="s">
        <v>76</v>
      </c>
      <c r="AY176" s="141" t="s">
        <v>164</v>
      </c>
    </row>
    <row r="177" spans="2:51" s="124" customFormat="1" ht="12">
      <c r="B177" s="123"/>
      <c r="D177" s="110" t="s">
        <v>173</v>
      </c>
      <c r="E177" s="125" t="s">
        <v>1</v>
      </c>
      <c r="F177" s="126" t="s">
        <v>240</v>
      </c>
      <c r="H177" s="125" t="s">
        <v>1</v>
      </c>
      <c r="L177" s="123"/>
      <c r="M177" s="127"/>
      <c r="T177" s="128"/>
      <c r="AT177" s="125" t="s">
        <v>173</v>
      </c>
      <c r="AU177" s="125" t="s">
        <v>86</v>
      </c>
      <c r="AV177" s="124" t="s">
        <v>81</v>
      </c>
      <c r="AW177" s="124" t="s">
        <v>32</v>
      </c>
      <c r="AX177" s="124" t="s">
        <v>76</v>
      </c>
      <c r="AY177" s="125" t="s">
        <v>164</v>
      </c>
    </row>
    <row r="178" spans="2:51" s="109" customFormat="1" ht="12">
      <c r="B178" s="108"/>
      <c r="D178" s="110" t="s">
        <v>173</v>
      </c>
      <c r="E178" s="111" t="s">
        <v>1</v>
      </c>
      <c r="F178" s="112" t="s">
        <v>241</v>
      </c>
      <c r="H178" s="113">
        <v>28.21</v>
      </c>
      <c r="L178" s="108"/>
      <c r="M178" s="114"/>
      <c r="T178" s="115"/>
      <c r="AT178" s="111" t="s">
        <v>173</v>
      </c>
      <c r="AU178" s="111" t="s">
        <v>86</v>
      </c>
      <c r="AV178" s="109" t="s">
        <v>86</v>
      </c>
      <c r="AW178" s="109" t="s">
        <v>32</v>
      </c>
      <c r="AX178" s="109" t="s">
        <v>76</v>
      </c>
      <c r="AY178" s="111" t="s">
        <v>164</v>
      </c>
    </row>
    <row r="179" spans="2:51" s="109" customFormat="1" ht="12">
      <c r="B179" s="108"/>
      <c r="D179" s="110" t="s">
        <v>173</v>
      </c>
      <c r="E179" s="111" t="s">
        <v>1</v>
      </c>
      <c r="F179" s="112" t="s">
        <v>242</v>
      </c>
      <c r="H179" s="113">
        <v>50.97</v>
      </c>
      <c r="L179" s="108"/>
      <c r="M179" s="114"/>
      <c r="T179" s="115"/>
      <c r="AT179" s="111" t="s">
        <v>173</v>
      </c>
      <c r="AU179" s="111" t="s">
        <v>86</v>
      </c>
      <c r="AV179" s="109" t="s">
        <v>86</v>
      </c>
      <c r="AW179" s="109" t="s">
        <v>32</v>
      </c>
      <c r="AX179" s="109" t="s">
        <v>76</v>
      </c>
      <c r="AY179" s="111" t="s">
        <v>164</v>
      </c>
    </row>
    <row r="180" spans="2:51" s="109" customFormat="1" ht="12">
      <c r="B180" s="108"/>
      <c r="D180" s="110" t="s">
        <v>173</v>
      </c>
      <c r="E180" s="111" t="s">
        <v>1</v>
      </c>
      <c r="F180" s="112" t="s">
        <v>243</v>
      </c>
      <c r="H180" s="113">
        <v>16.1</v>
      </c>
      <c r="L180" s="108"/>
      <c r="M180" s="114"/>
      <c r="T180" s="115"/>
      <c r="AT180" s="111" t="s">
        <v>173</v>
      </c>
      <c r="AU180" s="111" t="s">
        <v>86</v>
      </c>
      <c r="AV180" s="109" t="s">
        <v>86</v>
      </c>
      <c r="AW180" s="109" t="s">
        <v>32</v>
      </c>
      <c r="AX180" s="109" t="s">
        <v>76</v>
      </c>
      <c r="AY180" s="111" t="s">
        <v>164</v>
      </c>
    </row>
    <row r="181" spans="2:51" s="109" customFormat="1" ht="12">
      <c r="B181" s="108"/>
      <c r="D181" s="110" t="s">
        <v>173</v>
      </c>
      <c r="E181" s="111" t="s">
        <v>1</v>
      </c>
      <c r="F181" s="112" t="s">
        <v>244</v>
      </c>
      <c r="H181" s="113">
        <v>8.42</v>
      </c>
      <c r="L181" s="108"/>
      <c r="M181" s="114"/>
      <c r="T181" s="115"/>
      <c r="AT181" s="111" t="s">
        <v>173</v>
      </c>
      <c r="AU181" s="111" t="s">
        <v>86</v>
      </c>
      <c r="AV181" s="109" t="s">
        <v>86</v>
      </c>
      <c r="AW181" s="109" t="s">
        <v>32</v>
      </c>
      <c r="AX181" s="109" t="s">
        <v>76</v>
      </c>
      <c r="AY181" s="111" t="s">
        <v>164</v>
      </c>
    </row>
    <row r="182" spans="2:51" s="140" customFormat="1" ht="12">
      <c r="B182" s="139"/>
      <c r="D182" s="110" t="s">
        <v>173</v>
      </c>
      <c r="E182" s="141" t="s">
        <v>83</v>
      </c>
      <c r="F182" s="142" t="s">
        <v>239</v>
      </c>
      <c r="H182" s="143">
        <v>103.7</v>
      </c>
      <c r="L182" s="139"/>
      <c r="M182" s="144"/>
      <c r="T182" s="145"/>
      <c r="AT182" s="141" t="s">
        <v>173</v>
      </c>
      <c r="AU182" s="141" t="s">
        <v>86</v>
      </c>
      <c r="AV182" s="140" t="s">
        <v>165</v>
      </c>
      <c r="AW182" s="140" t="s">
        <v>32</v>
      </c>
      <c r="AX182" s="140" t="s">
        <v>76</v>
      </c>
      <c r="AY182" s="141" t="s">
        <v>164</v>
      </c>
    </row>
    <row r="183" spans="2:51" s="124" customFormat="1" ht="12">
      <c r="B183" s="123"/>
      <c r="D183" s="110" t="s">
        <v>173</v>
      </c>
      <c r="E183" s="125" t="s">
        <v>1</v>
      </c>
      <c r="F183" s="126" t="s">
        <v>245</v>
      </c>
      <c r="H183" s="125" t="s">
        <v>1</v>
      </c>
      <c r="L183" s="123"/>
      <c r="M183" s="127"/>
      <c r="T183" s="128"/>
      <c r="AT183" s="125" t="s">
        <v>173</v>
      </c>
      <c r="AU183" s="125" t="s">
        <v>86</v>
      </c>
      <c r="AV183" s="124" t="s">
        <v>81</v>
      </c>
      <c r="AW183" s="124" t="s">
        <v>32</v>
      </c>
      <c r="AX183" s="124" t="s">
        <v>76</v>
      </c>
      <c r="AY183" s="125" t="s">
        <v>164</v>
      </c>
    </row>
    <row r="184" spans="2:51" s="109" customFormat="1" ht="20">
      <c r="B184" s="108"/>
      <c r="D184" s="110" t="s">
        <v>173</v>
      </c>
      <c r="E184" s="111" t="s">
        <v>1</v>
      </c>
      <c r="F184" s="112" t="s">
        <v>246</v>
      </c>
      <c r="H184" s="113">
        <v>9.947</v>
      </c>
      <c r="L184" s="108"/>
      <c r="M184" s="114"/>
      <c r="T184" s="115"/>
      <c r="AT184" s="111" t="s">
        <v>173</v>
      </c>
      <c r="AU184" s="111" t="s">
        <v>86</v>
      </c>
      <c r="AV184" s="109" t="s">
        <v>86</v>
      </c>
      <c r="AW184" s="109" t="s">
        <v>32</v>
      </c>
      <c r="AX184" s="109" t="s">
        <v>76</v>
      </c>
      <c r="AY184" s="111" t="s">
        <v>164</v>
      </c>
    </row>
    <row r="185" spans="2:51" s="109" customFormat="1" ht="12">
      <c r="B185" s="108"/>
      <c r="D185" s="110" t="s">
        <v>173</v>
      </c>
      <c r="E185" s="111" t="s">
        <v>1</v>
      </c>
      <c r="F185" s="112" t="s">
        <v>247</v>
      </c>
      <c r="H185" s="113">
        <v>13.57</v>
      </c>
      <c r="L185" s="108"/>
      <c r="M185" s="114"/>
      <c r="T185" s="115"/>
      <c r="AT185" s="111" t="s">
        <v>173</v>
      </c>
      <c r="AU185" s="111" t="s">
        <v>86</v>
      </c>
      <c r="AV185" s="109" t="s">
        <v>86</v>
      </c>
      <c r="AW185" s="109" t="s">
        <v>32</v>
      </c>
      <c r="AX185" s="109" t="s">
        <v>76</v>
      </c>
      <c r="AY185" s="111" t="s">
        <v>164</v>
      </c>
    </row>
    <row r="186" spans="2:51" s="109" customFormat="1" ht="12">
      <c r="B186" s="108"/>
      <c r="D186" s="110" t="s">
        <v>173</v>
      </c>
      <c r="E186" s="111" t="s">
        <v>1</v>
      </c>
      <c r="F186" s="112" t="s">
        <v>237</v>
      </c>
      <c r="H186" s="113">
        <v>4.7</v>
      </c>
      <c r="L186" s="108"/>
      <c r="M186" s="114"/>
      <c r="T186" s="115"/>
      <c r="AT186" s="111" t="s">
        <v>173</v>
      </c>
      <c r="AU186" s="111" t="s">
        <v>86</v>
      </c>
      <c r="AV186" s="109" t="s">
        <v>86</v>
      </c>
      <c r="AW186" s="109" t="s">
        <v>32</v>
      </c>
      <c r="AX186" s="109" t="s">
        <v>76</v>
      </c>
      <c r="AY186" s="111" t="s">
        <v>164</v>
      </c>
    </row>
    <row r="187" spans="2:51" s="109" customFormat="1" ht="12">
      <c r="B187" s="108"/>
      <c r="D187" s="110" t="s">
        <v>173</v>
      </c>
      <c r="E187" s="111" t="s">
        <v>1</v>
      </c>
      <c r="F187" s="112" t="s">
        <v>238</v>
      </c>
      <c r="H187" s="113">
        <v>2.535</v>
      </c>
      <c r="L187" s="108"/>
      <c r="M187" s="114"/>
      <c r="T187" s="115"/>
      <c r="AT187" s="111" t="s">
        <v>173</v>
      </c>
      <c r="AU187" s="111" t="s">
        <v>86</v>
      </c>
      <c r="AV187" s="109" t="s">
        <v>86</v>
      </c>
      <c r="AW187" s="109" t="s">
        <v>32</v>
      </c>
      <c r="AX187" s="109" t="s">
        <v>76</v>
      </c>
      <c r="AY187" s="111" t="s">
        <v>164</v>
      </c>
    </row>
    <row r="188" spans="2:51" s="140" customFormat="1" ht="12">
      <c r="B188" s="139"/>
      <c r="D188" s="110" t="s">
        <v>173</v>
      </c>
      <c r="E188" s="141" t="s">
        <v>91</v>
      </c>
      <c r="F188" s="142" t="s">
        <v>239</v>
      </c>
      <c r="H188" s="143">
        <v>30.752</v>
      </c>
      <c r="L188" s="139"/>
      <c r="M188" s="144"/>
      <c r="T188" s="145"/>
      <c r="AT188" s="141" t="s">
        <v>173</v>
      </c>
      <c r="AU188" s="141" t="s">
        <v>86</v>
      </c>
      <c r="AV188" s="140" t="s">
        <v>165</v>
      </c>
      <c r="AW188" s="140" t="s">
        <v>32</v>
      </c>
      <c r="AX188" s="140" t="s">
        <v>76</v>
      </c>
      <c r="AY188" s="141" t="s">
        <v>164</v>
      </c>
    </row>
    <row r="189" spans="2:51" s="117" customFormat="1" ht="12">
      <c r="B189" s="116"/>
      <c r="D189" s="110" t="s">
        <v>173</v>
      </c>
      <c r="E189" s="118" t="s">
        <v>1</v>
      </c>
      <c r="F189" s="119" t="s">
        <v>177</v>
      </c>
      <c r="H189" s="120">
        <v>165.362</v>
      </c>
      <c r="L189" s="116"/>
      <c r="M189" s="121"/>
      <c r="T189" s="122"/>
      <c r="AT189" s="118" t="s">
        <v>173</v>
      </c>
      <c r="AU189" s="118" t="s">
        <v>86</v>
      </c>
      <c r="AV189" s="117" t="s">
        <v>171</v>
      </c>
      <c r="AW189" s="117" t="s">
        <v>32</v>
      </c>
      <c r="AX189" s="117" t="s">
        <v>81</v>
      </c>
      <c r="AY189" s="118" t="s">
        <v>164</v>
      </c>
    </row>
    <row r="190" spans="2:65" s="16" customFormat="1" ht="21.75" customHeight="1">
      <c r="B190" s="15"/>
      <c r="C190" s="129" t="s">
        <v>248</v>
      </c>
      <c r="D190" s="129" t="s">
        <v>226</v>
      </c>
      <c r="E190" s="130" t="s">
        <v>249</v>
      </c>
      <c r="F190" s="131" t="s">
        <v>250</v>
      </c>
      <c r="G190" s="132" t="s">
        <v>220</v>
      </c>
      <c r="H190" s="133">
        <v>165.362</v>
      </c>
      <c r="I190" s="4"/>
      <c r="J190" s="134">
        <f>ROUND(I190*H190,2)</f>
        <v>0</v>
      </c>
      <c r="K190" s="135"/>
      <c r="L190" s="136"/>
      <c r="M190" s="137" t="s">
        <v>1</v>
      </c>
      <c r="N190" s="138" t="s">
        <v>41</v>
      </c>
      <c r="P190" s="104">
        <f>O190*H190</f>
        <v>0</v>
      </c>
      <c r="Q190" s="104">
        <v>4E-05</v>
      </c>
      <c r="R190" s="104">
        <f>Q190*H190</f>
        <v>0.006614480000000001</v>
      </c>
      <c r="S190" s="104">
        <v>0</v>
      </c>
      <c r="T190" s="105">
        <f>S190*H190</f>
        <v>0</v>
      </c>
      <c r="AR190" s="106" t="s">
        <v>208</v>
      </c>
      <c r="AT190" s="106" t="s">
        <v>226</v>
      </c>
      <c r="AU190" s="106" t="s">
        <v>86</v>
      </c>
      <c r="AY190" s="29" t="s">
        <v>164</v>
      </c>
      <c r="BE190" s="107">
        <f>IF(N190="základní",J190,0)</f>
        <v>0</v>
      </c>
      <c r="BF190" s="107">
        <f>IF(N190="snížená",J190,0)</f>
        <v>0</v>
      </c>
      <c r="BG190" s="107">
        <f>IF(N190="zákl. přenesená",J190,0)</f>
        <v>0</v>
      </c>
      <c r="BH190" s="107">
        <f>IF(N190="sníž. přenesená",J190,0)</f>
        <v>0</v>
      </c>
      <c r="BI190" s="107">
        <f>IF(N190="nulová",J190,0)</f>
        <v>0</v>
      </c>
      <c r="BJ190" s="29" t="s">
        <v>81</v>
      </c>
      <c r="BK190" s="107">
        <f>ROUND(I190*H190,2)</f>
        <v>0</v>
      </c>
      <c r="BL190" s="29" t="s">
        <v>171</v>
      </c>
      <c r="BM190" s="106" t="s">
        <v>251</v>
      </c>
    </row>
    <row r="191" spans="2:65" s="16" customFormat="1" ht="24.15" customHeight="1">
      <c r="B191" s="15"/>
      <c r="C191" s="95" t="s">
        <v>252</v>
      </c>
      <c r="D191" s="95" t="s">
        <v>167</v>
      </c>
      <c r="E191" s="96" t="s">
        <v>253</v>
      </c>
      <c r="F191" s="97" t="s">
        <v>254</v>
      </c>
      <c r="G191" s="98" t="s">
        <v>184</v>
      </c>
      <c r="H191" s="99">
        <v>614.951</v>
      </c>
      <c r="I191" s="3"/>
      <c r="J191" s="100">
        <f>ROUND(I191*H191,2)</f>
        <v>0</v>
      </c>
      <c r="K191" s="101"/>
      <c r="L191" s="15"/>
      <c r="M191" s="102" t="s">
        <v>1</v>
      </c>
      <c r="N191" s="103" t="s">
        <v>41</v>
      </c>
      <c r="P191" s="104">
        <f>O191*H191</f>
        <v>0</v>
      </c>
      <c r="Q191" s="104">
        <v>0.00025</v>
      </c>
      <c r="R191" s="104">
        <f>Q191*H191</f>
        <v>0.15373775</v>
      </c>
      <c r="S191" s="104">
        <v>0</v>
      </c>
      <c r="T191" s="105">
        <f>S191*H191</f>
        <v>0</v>
      </c>
      <c r="AR191" s="106" t="s">
        <v>171</v>
      </c>
      <c r="AT191" s="106" t="s">
        <v>167</v>
      </c>
      <c r="AU191" s="106" t="s">
        <v>86</v>
      </c>
      <c r="AY191" s="29" t="s">
        <v>164</v>
      </c>
      <c r="BE191" s="107">
        <f>IF(N191="základní",J191,0)</f>
        <v>0</v>
      </c>
      <c r="BF191" s="107">
        <f>IF(N191="snížená",J191,0)</f>
        <v>0</v>
      </c>
      <c r="BG191" s="107">
        <f>IF(N191="zákl. přenesená",J191,0)</f>
        <v>0</v>
      </c>
      <c r="BH191" s="107">
        <f>IF(N191="sníž. přenesená",J191,0)</f>
        <v>0</v>
      </c>
      <c r="BI191" s="107">
        <f>IF(N191="nulová",J191,0)</f>
        <v>0</v>
      </c>
      <c r="BJ191" s="29" t="s">
        <v>81</v>
      </c>
      <c r="BK191" s="107">
        <f>ROUND(I191*H191,2)</f>
        <v>0</v>
      </c>
      <c r="BL191" s="29" t="s">
        <v>171</v>
      </c>
      <c r="BM191" s="106" t="s">
        <v>255</v>
      </c>
    </row>
    <row r="192" spans="2:51" s="109" customFormat="1" ht="12">
      <c r="B192" s="108"/>
      <c r="D192" s="110" t="s">
        <v>173</v>
      </c>
      <c r="E192" s="111" t="s">
        <v>1</v>
      </c>
      <c r="F192" s="112" t="s">
        <v>256</v>
      </c>
      <c r="H192" s="113">
        <v>614.951</v>
      </c>
      <c r="L192" s="108"/>
      <c r="M192" s="114"/>
      <c r="T192" s="115"/>
      <c r="AT192" s="111" t="s">
        <v>173</v>
      </c>
      <c r="AU192" s="111" t="s">
        <v>86</v>
      </c>
      <c r="AV192" s="109" t="s">
        <v>86</v>
      </c>
      <c r="AW192" s="109" t="s">
        <v>32</v>
      </c>
      <c r="AX192" s="109" t="s">
        <v>81</v>
      </c>
      <c r="AY192" s="111" t="s">
        <v>164</v>
      </c>
    </row>
    <row r="193" spans="2:65" s="16" customFormat="1" ht="44.25" customHeight="1">
      <c r="B193" s="15"/>
      <c r="C193" s="95" t="s">
        <v>8</v>
      </c>
      <c r="D193" s="95" t="s">
        <v>167</v>
      </c>
      <c r="E193" s="96" t="s">
        <v>257</v>
      </c>
      <c r="F193" s="97" t="s">
        <v>258</v>
      </c>
      <c r="G193" s="98" t="s">
        <v>184</v>
      </c>
      <c r="H193" s="99">
        <v>519.933</v>
      </c>
      <c r="I193" s="3"/>
      <c r="J193" s="100">
        <f>ROUND(I193*H193,2)</f>
        <v>0</v>
      </c>
      <c r="K193" s="101"/>
      <c r="L193" s="15"/>
      <c r="M193" s="102" t="s">
        <v>1</v>
      </c>
      <c r="N193" s="103" t="s">
        <v>41</v>
      </c>
      <c r="P193" s="104">
        <f>O193*H193</f>
        <v>0</v>
      </c>
      <c r="Q193" s="104">
        <v>0.0086</v>
      </c>
      <c r="R193" s="104">
        <f>Q193*H193</f>
        <v>4.4714238</v>
      </c>
      <c r="S193" s="104">
        <v>0</v>
      </c>
      <c r="T193" s="105">
        <f>S193*H193</f>
        <v>0</v>
      </c>
      <c r="AR193" s="106" t="s">
        <v>171</v>
      </c>
      <c r="AT193" s="106" t="s">
        <v>167</v>
      </c>
      <c r="AU193" s="106" t="s">
        <v>86</v>
      </c>
      <c r="AY193" s="29" t="s">
        <v>164</v>
      </c>
      <c r="BE193" s="107">
        <f>IF(N193="základní",J193,0)</f>
        <v>0</v>
      </c>
      <c r="BF193" s="107">
        <f>IF(N193="snížená",J193,0)</f>
        <v>0</v>
      </c>
      <c r="BG193" s="107">
        <f>IF(N193="zákl. přenesená",J193,0)</f>
        <v>0</v>
      </c>
      <c r="BH193" s="107">
        <f>IF(N193="sníž. přenesená",J193,0)</f>
        <v>0</v>
      </c>
      <c r="BI193" s="107">
        <f>IF(N193="nulová",J193,0)</f>
        <v>0</v>
      </c>
      <c r="BJ193" s="29" t="s">
        <v>81</v>
      </c>
      <c r="BK193" s="107">
        <f>ROUND(I193*H193,2)</f>
        <v>0</v>
      </c>
      <c r="BL193" s="29" t="s">
        <v>171</v>
      </c>
      <c r="BM193" s="106" t="s">
        <v>259</v>
      </c>
    </row>
    <row r="194" spans="2:51" s="109" customFormat="1" ht="30">
      <c r="B194" s="108"/>
      <c r="D194" s="110" t="s">
        <v>173</v>
      </c>
      <c r="E194" s="111" t="s">
        <v>1</v>
      </c>
      <c r="F194" s="112" t="s">
        <v>260</v>
      </c>
      <c r="H194" s="113">
        <v>169.19</v>
      </c>
      <c r="L194" s="108"/>
      <c r="M194" s="114"/>
      <c r="T194" s="115"/>
      <c r="AT194" s="111" t="s">
        <v>173</v>
      </c>
      <c r="AU194" s="111" t="s">
        <v>86</v>
      </c>
      <c r="AV194" s="109" t="s">
        <v>86</v>
      </c>
      <c r="AW194" s="109" t="s">
        <v>32</v>
      </c>
      <c r="AX194" s="109" t="s">
        <v>76</v>
      </c>
      <c r="AY194" s="111" t="s">
        <v>164</v>
      </c>
    </row>
    <row r="195" spans="2:51" s="109" customFormat="1" ht="30">
      <c r="B195" s="108"/>
      <c r="D195" s="110" t="s">
        <v>173</v>
      </c>
      <c r="E195" s="111" t="s">
        <v>1</v>
      </c>
      <c r="F195" s="112" t="s">
        <v>261</v>
      </c>
      <c r="H195" s="113">
        <v>158.631</v>
      </c>
      <c r="L195" s="108"/>
      <c r="M195" s="114"/>
      <c r="T195" s="115"/>
      <c r="AT195" s="111" t="s">
        <v>173</v>
      </c>
      <c r="AU195" s="111" t="s">
        <v>86</v>
      </c>
      <c r="AV195" s="109" t="s">
        <v>86</v>
      </c>
      <c r="AW195" s="109" t="s">
        <v>32</v>
      </c>
      <c r="AX195" s="109" t="s">
        <v>76</v>
      </c>
      <c r="AY195" s="111" t="s">
        <v>164</v>
      </c>
    </row>
    <row r="196" spans="2:51" s="109" customFormat="1" ht="20">
      <c r="B196" s="108"/>
      <c r="D196" s="110" t="s">
        <v>173</v>
      </c>
      <c r="E196" s="111" t="s">
        <v>1</v>
      </c>
      <c r="F196" s="112" t="s">
        <v>262</v>
      </c>
      <c r="H196" s="113">
        <v>93.652</v>
      </c>
      <c r="L196" s="108"/>
      <c r="M196" s="114"/>
      <c r="T196" s="115"/>
      <c r="AT196" s="111" t="s">
        <v>173</v>
      </c>
      <c r="AU196" s="111" t="s">
        <v>86</v>
      </c>
      <c r="AV196" s="109" t="s">
        <v>86</v>
      </c>
      <c r="AW196" s="109" t="s">
        <v>32</v>
      </c>
      <c r="AX196" s="109" t="s">
        <v>76</v>
      </c>
      <c r="AY196" s="111" t="s">
        <v>164</v>
      </c>
    </row>
    <row r="197" spans="2:51" s="109" customFormat="1" ht="20">
      <c r="B197" s="108"/>
      <c r="D197" s="110" t="s">
        <v>173</v>
      </c>
      <c r="E197" s="111" t="s">
        <v>1</v>
      </c>
      <c r="F197" s="112" t="s">
        <v>263</v>
      </c>
      <c r="H197" s="113">
        <v>98.46</v>
      </c>
      <c r="L197" s="108"/>
      <c r="M197" s="114"/>
      <c r="T197" s="115"/>
      <c r="AT197" s="111" t="s">
        <v>173</v>
      </c>
      <c r="AU197" s="111" t="s">
        <v>86</v>
      </c>
      <c r="AV197" s="109" t="s">
        <v>86</v>
      </c>
      <c r="AW197" s="109" t="s">
        <v>32</v>
      </c>
      <c r="AX197" s="109" t="s">
        <v>76</v>
      </c>
      <c r="AY197" s="111" t="s">
        <v>164</v>
      </c>
    </row>
    <row r="198" spans="2:51" s="117" customFormat="1" ht="12">
      <c r="B198" s="116"/>
      <c r="D198" s="110" t="s">
        <v>173</v>
      </c>
      <c r="E198" s="118" t="s">
        <v>94</v>
      </c>
      <c r="F198" s="119" t="s">
        <v>177</v>
      </c>
      <c r="H198" s="120">
        <v>519.933</v>
      </c>
      <c r="L198" s="116"/>
      <c r="M198" s="121"/>
      <c r="T198" s="122"/>
      <c r="AT198" s="118" t="s">
        <v>173</v>
      </c>
      <c r="AU198" s="118" t="s">
        <v>86</v>
      </c>
      <c r="AV198" s="117" t="s">
        <v>171</v>
      </c>
      <c r="AW198" s="117" t="s">
        <v>32</v>
      </c>
      <c r="AX198" s="117" t="s">
        <v>81</v>
      </c>
      <c r="AY198" s="118" t="s">
        <v>164</v>
      </c>
    </row>
    <row r="199" spans="2:65" s="16" customFormat="1" ht="16.5" customHeight="1">
      <c r="B199" s="15"/>
      <c r="C199" s="129" t="s">
        <v>264</v>
      </c>
      <c r="D199" s="129" t="s">
        <v>226</v>
      </c>
      <c r="E199" s="130" t="s">
        <v>265</v>
      </c>
      <c r="F199" s="131" t="s">
        <v>266</v>
      </c>
      <c r="G199" s="132" t="s">
        <v>184</v>
      </c>
      <c r="H199" s="133">
        <v>545.93</v>
      </c>
      <c r="I199" s="4"/>
      <c r="J199" s="134">
        <f>ROUND(I199*H199,2)</f>
        <v>0</v>
      </c>
      <c r="K199" s="135"/>
      <c r="L199" s="136"/>
      <c r="M199" s="137" t="s">
        <v>1</v>
      </c>
      <c r="N199" s="138" t="s">
        <v>41</v>
      </c>
      <c r="P199" s="104">
        <f>O199*H199</f>
        <v>0</v>
      </c>
      <c r="Q199" s="104">
        <v>0.00272</v>
      </c>
      <c r="R199" s="104">
        <f>Q199*H199</f>
        <v>1.4849296</v>
      </c>
      <c r="S199" s="104">
        <v>0</v>
      </c>
      <c r="T199" s="105">
        <f>S199*H199</f>
        <v>0</v>
      </c>
      <c r="AR199" s="106" t="s">
        <v>208</v>
      </c>
      <c r="AT199" s="106" t="s">
        <v>226</v>
      </c>
      <c r="AU199" s="106" t="s">
        <v>86</v>
      </c>
      <c r="AY199" s="29" t="s">
        <v>164</v>
      </c>
      <c r="BE199" s="107">
        <f>IF(N199="základní",J199,0)</f>
        <v>0</v>
      </c>
      <c r="BF199" s="107">
        <f>IF(N199="snížená",J199,0)</f>
        <v>0</v>
      </c>
      <c r="BG199" s="107">
        <f>IF(N199="zákl. přenesená",J199,0)</f>
        <v>0</v>
      </c>
      <c r="BH199" s="107">
        <f>IF(N199="sníž. přenesená",J199,0)</f>
        <v>0</v>
      </c>
      <c r="BI199" s="107">
        <f>IF(N199="nulová",J199,0)</f>
        <v>0</v>
      </c>
      <c r="BJ199" s="29" t="s">
        <v>81</v>
      </c>
      <c r="BK199" s="107">
        <f>ROUND(I199*H199,2)</f>
        <v>0</v>
      </c>
      <c r="BL199" s="29" t="s">
        <v>171</v>
      </c>
      <c r="BM199" s="106" t="s">
        <v>267</v>
      </c>
    </row>
    <row r="200" spans="2:51" s="109" customFormat="1" ht="12">
      <c r="B200" s="108"/>
      <c r="D200" s="110" t="s">
        <v>173</v>
      </c>
      <c r="E200" s="111" t="s">
        <v>1</v>
      </c>
      <c r="F200" s="112" t="s">
        <v>268</v>
      </c>
      <c r="H200" s="113">
        <v>545.93</v>
      </c>
      <c r="L200" s="108"/>
      <c r="M200" s="114"/>
      <c r="T200" s="115"/>
      <c r="AT200" s="111" t="s">
        <v>173</v>
      </c>
      <c r="AU200" s="111" t="s">
        <v>86</v>
      </c>
      <c r="AV200" s="109" t="s">
        <v>86</v>
      </c>
      <c r="AW200" s="109" t="s">
        <v>32</v>
      </c>
      <c r="AX200" s="109" t="s">
        <v>81</v>
      </c>
      <c r="AY200" s="111" t="s">
        <v>164</v>
      </c>
    </row>
    <row r="201" spans="2:65" s="16" customFormat="1" ht="37.75" customHeight="1">
      <c r="B201" s="15"/>
      <c r="C201" s="95" t="s">
        <v>269</v>
      </c>
      <c r="D201" s="95" t="s">
        <v>167</v>
      </c>
      <c r="E201" s="96" t="s">
        <v>270</v>
      </c>
      <c r="F201" s="97" t="s">
        <v>271</v>
      </c>
      <c r="G201" s="98" t="s">
        <v>220</v>
      </c>
      <c r="H201" s="99">
        <v>165.362</v>
      </c>
      <c r="I201" s="3"/>
      <c r="J201" s="100">
        <f>ROUND(I201*H201,2)</f>
        <v>0</v>
      </c>
      <c r="K201" s="101"/>
      <c r="L201" s="15"/>
      <c r="M201" s="102" t="s">
        <v>1</v>
      </c>
      <c r="N201" s="103" t="s">
        <v>41</v>
      </c>
      <c r="P201" s="104">
        <f>O201*H201</f>
        <v>0</v>
      </c>
      <c r="Q201" s="104">
        <v>0.00339</v>
      </c>
      <c r="R201" s="104">
        <f>Q201*H201</f>
        <v>0.5605771799999999</v>
      </c>
      <c r="S201" s="104">
        <v>0</v>
      </c>
      <c r="T201" s="105">
        <f>S201*H201</f>
        <v>0</v>
      </c>
      <c r="AR201" s="106" t="s">
        <v>171</v>
      </c>
      <c r="AT201" s="106" t="s">
        <v>167</v>
      </c>
      <c r="AU201" s="106" t="s">
        <v>86</v>
      </c>
      <c r="AY201" s="29" t="s">
        <v>164</v>
      </c>
      <c r="BE201" s="107">
        <f>IF(N201="základní",J201,0)</f>
        <v>0</v>
      </c>
      <c r="BF201" s="107">
        <f>IF(N201="snížená",J201,0)</f>
        <v>0</v>
      </c>
      <c r="BG201" s="107">
        <f>IF(N201="zákl. přenesená",J201,0)</f>
        <v>0</v>
      </c>
      <c r="BH201" s="107">
        <f>IF(N201="sníž. přenesená",J201,0)</f>
        <v>0</v>
      </c>
      <c r="BI201" s="107">
        <f>IF(N201="nulová",J201,0)</f>
        <v>0</v>
      </c>
      <c r="BJ201" s="29" t="s">
        <v>81</v>
      </c>
      <c r="BK201" s="107">
        <f>ROUND(I201*H201,2)</f>
        <v>0</v>
      </c>
      <c r="BL201" s="29" t="s">
        <v>171</v>
      </c>
      <c r="BM201" s="106" t="s">
        <v>272</v>
      </c>
    </row>
    <row r="202" spans="2:51" s="109" customFormat="1" ht="12">
      <c r="B202" s="108"/>
      <c r="D202" s="110" t="s">
        <v>173</v>
      </c>
      <c r="E202" s="111" t="s">
        <v>1</v>
      </c>
      <c r="F202" s="112" t="s">
        <v>273</v>
      </c>
      <c r="H202" s="113">
        <v>165.362</v>
      </c>
      <c r="L202" s="108"/>
      <c r="M202" s="114"/>
      <c r="T202" s="115"/>
      <c r="AT202" s="111" t="s">
        <v>173</v>
      </c>
      <c r="AU202" s="111" t="s">
        <v>86</v>
      </c>
      <c r="AV202" s="109" t="s">
        <v>86</v>
      </c>
      <c r="AW202" s="109" t="s">
        <v>32</v>
      </c>
      <c r="AX202" s="109" t="s">
        <v>81</v>
      </c>
      <c r="AY202" s="111" t="s">
        <v>164</v>
      </c>
    </row>
    <row r="203" spans="2:65" s="16" customFormat="1" ht="24.15" customHeight="1">
      <c r="B203" s="15"/>
      <c r="C203" s="129" t="s">
        <v>274</v>
      </c>
      <c r="D203" s="129" t="s">
        <v>226</v>
      </c>
      <c r="E203" s="130" t="s">
        <v>275</v>
      </c>
      <c r="F203" s="131" t="s">
        <v>276</v>
      </c>
      <c r="G203" s="132" t="s">
        <v>170</v>
      </c>
      <c r="H203" s="133">
        <v>1.133</v>
      </c>
      <c r="I203" s="4"/>
      <c r="J203" s="134">
        <f>ROUND(I203*H203,2)</f>
        <v>0</v>
      </c>
      <c r="K203" s="135"/>
      <c r="L203" s="136"/>
      <c r="M203" s="137" t="s">
        <v>1</v>
      </c>
      <c r="N203" s="138" t="s">
        <v>41</v>
      </c>
      <c r="P203" s="104">
        <f>O203*H203</f>
        <v>0</v>
      </c>
      <c r="Q203" s="104">
        <v>0.03</v>
      </c>
      <c r="R203" s="104">
        <f>Q203*H203</f>
        <v>0.03399</v>
      </c>
      <c r="S203" s="104">
        <v>0</v>
      </c>
      <c r="T203" s="105">
        <f>S203*H203</f>
        <v>0</v>
      </c>
      <c r="AR203" s="106" t="s">
        <v>208</v>
      </c>
      <c r="AT203" s="106" t="s">
        <v>226</v>
      </c>
      <c r="AU203" s="106" t="s">
        <v>86</v>
      </c>
      <c r="AY203" s="29" t="s">
        <v>164</v>
      </c>
      <c r="BE203" s="107">
        <f>IF(N203="základní",J203,0)</f>
        <v>0</v>
      </c>
      <c r="BF203" s="107">
        <f>IF(N203="snížená",J203,0)</f>
        <v>0</v>
      </c>
      <c r="BG203" s="107">
        <f>IF(N203="zákl. přenesená",J203,0)</f>
        <v>0</v>
      </c>
      <c r="BH203" s="107">
        <f>IF(N203="sníž. přenesená",J203,0)</f>
        <v>0</v>
      </c>
      <c r="BI203" s="107">
        <f>IF(N203="nulová",J203,0)</f>
        <v>0</v>
      </c>
      <c r="BJ203" s="29" t="s">
        <v>81</v>
      </c>
      <c r="BK203" s="107">
        <f>ROUND(I203*H203,2)</f>
        <v>0</v>
      </c>
      <c r="BL203" s="29" t="s">
        <v>171</v>
      </c>
      <c r="BM203" s="106" t="s">
        <v>277</v>
      </c>
    </row>
    <row r="204" spans="2:51" s="109" customFormat="1" ht="12">
      <c r="B204" s="108"/>
      <c r="D204" s="110" t="s">
        <v>173</v>
      </c>
      <c r="E204" s="111" t="s">
        <v>1</v>
      </c>
      <c r="F204" s="112" t="s">
        <v>278</v>
      </c>
      <c r="H204" s="113">
        <v>1.03</v>
      </c>
      <c r="L204" s="108"/>
      <c r="M204" s="114"/>
      <c r="T204" s="115"/>
      <c r="AT204" s="111" t="s">
        <v>173</v>
      </c>
      <c r="AU204" s="111" t="s">
        <v>86</v>
      </c>
      <c r="AV204" s="109" t="s">
        <v>86</v>
      </c>
      <c r="AW204" s="109" t="s">
        <v>32</v>
      </c>
      <c r="AX204" s="109" t="s">
        <v>76</v>
      </c>
      <c r="AY204" s="111" t="s">
        <v>164</v>
      </c>
    </row>
    <row r="205" spans="2:51" s="109" customFormat="1" ht="12">
      <c r="B205" s="108"/>
      <c r="D205" s="110" t="s">
        <v>173</v>
      </c>
      <c r="E205" s="111" t="s">
        <v>1</v>
      </c>
      <c r="F205" s="112" t="s">
        <v>279</v>
      </c>
      <c r="H205" s="113">
        <v>1.133</v>
      </c>
      <c r="L205" s="108"/>
      <c r="M205" s="114"/>
      <c r="T205" s="115"/>
      <c r="AT205" s="111" t="s">
        <v>173</v>
      </c>
      <c r="AU205" s="111" t="s">
        <v>86</v>
      </c>
      <c r="AV205" s="109" t="s">
        <v>86</v>
      </c>
      <c r="AW205" s="109" t="s">
        <v>32</v>
      </c>
      <c r="AX205" s="109" t="s">
        <v>81</v>
      </c>
      <c r="AY205" s="111" t="s">
        <v>164</v>
      </c>
    </row>
    <row r="206" spans="2:65" s="16" customFormat="1" ht="37.75" customHeight="1">
      <c r="B206" s="15"/>
      <c r="C206" s="95" t="s">
        <v>280</v>
      </c>
      <c r="D206" s="95" t="s">
        <v>167</v>
      </c>
      <c r="E206" s="96" t="s">
        <v>281</v>
      </c>
      <c r="F206" s="97" t="s">
        <v>282</v>
      </c>
      <c r="G206" s="98" t="s">
        <v>184</v>
      </c>
      <c r="H206" s="99">
        <v>519.933</v>
      </c>
      <c r="I206" s="3"/>
      <c r="J206" s="100">
        <f>ROUND(I206*H206,2)</f>
        <v>0</v>
      </c>
      <c r="K206" s="101"/>
      <c r="L206" s="15"/>
      <c r="M206" s="102" t="s">
        <v>1</v>
      </c>
      <c r="N206" s="103" t="s">
        <v>41</v>
      </c>
      <c r="P206" s="104">
        <f>O206*H206</f>
        <v>0</v>
      </c>
      <c r="Q206" s="104">
        <v>8E-05</v>
      </c>
      <c r="R206" s="104">
        <f>Q206*H206</f>
        <v>0.04159464</v>
      </c>
      <c r="S206" s="104">
        <v>0</v>
      </c>
      <c r="T206" s="105">
        <f>S206*H206</f>
        <v>0</v>
      </c>
      <c r="AR206" s="106" t="s">
        <v>171</v>
      </c>
      <c r="AT206" s="106" t="s">
        <v>167</v>
      </c>
      <c r="AU206" s="106" t="s">
        <v>86</v>
      </c>
      <c r="AY206" s="29" t="s">
        <v>164</v>
      </c>
      <c r="BE206" s="107">
        <f>IF(N206="základní",J206,0)</f>
        <v>0</v>
      </c>
      <c r="BF206" s="107">
        <f>IF(N206="snížená",J206,0)</f>
        <v>0</v>
      </c>
      <c r="BG206" s="107">
        <f>IF(N206="zákl. přenesená",J206,0)</f>
        <v>0</v>
      </c>
      <c r="BH206" s="107">
        <f>IF(N206="sníž. přenesená",J206,0)</f>
        <v>0</v>
      </c>
      <c r="BI206" s="107">
        <f>IF(N206="nulová",J206,0)</f>
        <v>0</v>
      </c>
      <c r="BJ206" s="29" t="s">
        <v>81</v>
      </c>
      <c r="BK206" s="107">
        <f>ROUND(I206*H206,2)</f>
        <v>0</v>
      </c>
      <c r="BL206" s="29" t="s">
        <v>171</v>
      </c>
      <c r="BM206" s="106" t="s">
        <v>283</v>
      </c>
    </row>
    <row r="207" spans="2:51" s="109" customFormat="1" ht="12">
      <c r="B207" s="108"/>
      <c r="D207" s="110" t="s">
        <v>173</v>
      </c>
      <c r="E207" s="111" t="s">
        <v>1</v>
      </c>
      <c r="F207" s="112" t="s">
        <v>94</v>
      </c>
      <c r="H207" s="113">
        <v>519.933</v>
      </c>
      <c r="L207" s="108"/>
      <c r="M207" s="114"/>
      <c r="T207" s="115"/>
      <c r="AT207" s="111" t="s">
        <v>173</v>
      </c>
      <c r="AU207" s="111" t="s">
        <v>86</v>
      </c>
      <c r="AV207" s="109" t="s">
        <v>86</v>
      </c>
      <c r="AW207" s="109" t="s">
        <v>32</v>
      </c>
      <c r="AX207" s="109" t="s">
        <v>81</v>
      </c>
      <c r="AY207" s="111" t="s">
        <v>164</v>
      </c>
    </row>
    <row r="208" spans="2:65" s="16" customFormat="1" ht="37.75" customHeight="1">
      <c r="B208" s="15"/>
      <c r="C208" s="95" t="s">
        <v>284</v>
      </c>
      <c r="D208" s="95" t="s">
        <v>167</v>
      </c>
      <c r="E208" s="96" t="s">
        <v>285</v>
      </c>
      <c r="F208" s="97" t="s">
        <v>286</v>
      </c>
      <c r="G208" s="98" t="s">
        <v>184</v>
      </c>
      <c r="H208" s="99">
        <v>519.933</v>
      </c>
      <c r="I208" s="3"/>
      <c r="J208" s="100">
        <f>ROUND(I208*H208,2)</f>
        <v>0</v>
      </c>
      <c r="K208" s="101"/>
      <c r="L208" s="15"/>
      <c r="M208" s="102" t="s">
        <v>1</v>
      </c>
      <c r="N208" s="103" t="s">
        <v>41</v>
      </c>
      <c r="P208" s="104">
        <f>O208*H208</f>
        <v>0</v>
      </c>
      <c r="Q208" s="104">
        <v>0</v>
      </c>
      <c r="R208" s="104">
        <f>Q208*H208</f>
        <v>0</v>
      </c>
      <c r="S208" s="104">
        <v>0</v>
      </c>
      <c r="T208" s="105">
        <f>S208*H208</f>
        <v>0</v>
      </c>
      <c r="AR208" s="106" t="s">
        <v>171</v>
      </c>
      <c r="AT208" s="106" t="s">
        <v>167</v>
      </c>
      <c r="AU208" s="106" t="s">
        <v>86</v>
      </c>
      <c r="AY208" s="29" t="s">
        <v>164</v>
      </c>
      <c r="BE208" s="107">
        <f>IF(N208="základní",J208,0)</f>
        <v>0</v>
      </c>
      <c r="BF208" s="107">
        <f>IF(N208="snížená",J208,0)</f>
        <v>0</v>
      </c>
      <c r="BG208" s="107">
        <f>IF(N208="zákl. přenesená",J208,0)</f>
        <v>0</v>
      </c>
      <c r="BH208" s="107">
        <f>IF(N208="sníž. přenesená",J208,0)</f>
        <v>0</v>
      </c>
      <c r="BI208" s="107">
        <f>IF(N208="nulová",J208,0)</f>
        <v>0</v>
      </c>
      <c r="BJ208" s="29" t="s">
        <v>81</v>
      </c>
      <c r="BK208" s="107">
        <f>ROUND(I208*H208,2)</f>
        <v>0</v>
      </c>
      <c r="BL208" s="29" t="s">
        <v>171</v>
      </c>
      <c r="BM208" s="106" t="s">
        <v>287</v>
      </c>
    </row>
    <row r="209" spans="2:51" s="109" customFormat="1" ht="12">
      <c r="B209" s="108"/>
      <c r="D209" s="110" t="s">
        <v>173</v>
      </c>
      <c r="E209" s="111" t="s">
        <v>1</v>
      </c>
      <c r="F209" s="112" t="s">
        <v>94</v>
      </c>
      <c r="H209" s="113">
        <v>519.933</v>
      </c>
      <c r="L209" s="108"/>
      <c r="M209" s="114"/>
      <c r="T209" s="115"/>
      <c r="AT209" s="111" t="s">
        <v>173</v>
      </c>
      <c r="AU209" s="111" t="s">
        <v>86</v>
      </c>
      <c r="AV209" s="109" t="s">
        <v>86</v>
      </c>
      <c r="AW209" s="109" t="s">
        <v>32</v>
      </c>
      <c r="AX209" s="109" t="s">
        <v>81</v>
      </c>
      <c r="AY209" s="111" t="s">
        <v>164</v>
      </c>
    </row>
    <row r="210" spans="2:65" s="16" customFormat="1" ht="16.5" customHeight="1">
      <c r="B210" s="15"/>
      <c r="C210" s="95" t="s">
        <v>7</v>
      </c>
      <c r="D210" s="95" t="s">
        <v>167</v>
      </c>
      <c r="E210" s="96" t="s">
        <v>288</v>
      </c>
      <c r="F210" s="97" t="s">
        <v>289</v>
      </c>
      <c r="G210" s="98" t="s">
        <v>220</v>
      </c>
      <c r="H210" s="99">
        <v>61.662</v>
      </c>
      <c r="I210" s="3"/>
      <c r="J210" s="100">
        <f>ROUND(I210*H210,2)</f>
        <v>0</v>
      </c>
      <c r="K210" s="101"/>
      <c r="L210" s="15"/>
      <c r="M210" s="102" t="s">
        <v>1</v>
      </c>
      <c r="N210" s="103" t="s">
        <v>41</v>
      </c>
      <c r="P210" s="104">
        <f>O210*H210</f>
        <v>0</v>
      </c>
      <c r="Q210" s="104">
        <v>0</v>
      </c>
      <c r="R210" s="104">
        <f>Q210*H210</f>
        <v>0</v>
      </c>
      <c r="S210" s="104">
        <v>0</v>
      </c>
      <c r="T210" s="105">
        <f>S210*H210</f>
        <v>0</v>
      </c>
      <c r="AR210" s="106" t="s">
        <v>171</v>
      </c>
      <c r="AT210" s="106" t="s">
        <v>167</v>
      </c>
      <c r="AU210" s="106" t="s">
        <v>86</v>
      </c>
      <c r="AY210" s="29" t="s">
        <v>164</v>
      </c>
      <c r="BE210" s="107">
        <f>IF(N210="základní",J210,0)</f>
        <v>0</v>
      </c>
      <c r="BF210" s="107">
        <f>IF(N210="snížená",J210,0)</f>
        <v>0</v>
      </c>
      <c r="BG210" s="107">
        <f>IF(N210="zákl. přenesená",J210,0)</f>
        <v>0</v>
      </c>
      <c r="BH210" s="107">
        <f>IF(N210="sníž. přenesená",J210,0)</f>
        <v>0</v>
      </c>
      <c r="BI210" s="107">
        <f>IF(N210="nulová",J210,0)</f>
        <v>0</v>
      </c>
      <c r="BJ210" s="29" t="s">
        <v>81</v>
      </c>
      <c r="BK210" s="107">
        <f>ROUND(I210*H210,2)</f>
        <v>0</v>
      </c>
      <c r="BL210" s="29" t="s">
        <v>171</v>
      </c>
      <c r="BM210" s="106" t="s">
        <v>290</v>
      </c>
    </row>
    <row r="211" spans="2:51" s="109" customFormat="1" ht="12">
      <c r="B211" s="108"/>
      <c r="D211" s="110" t="s">
        <v>173</v>
      </c>
      <c r="E211" s="111" t="s">
        <v>1</v>
      </c>
      <c r="F211" s="112" t="s">
        <v>291</v>
      </c>
      <c r="H211" s="113">
        <v>61.662</v>
      </c>
      <c r="L211" s="108"/>
      <c r="M211" s="114"/>
      <c r="T211" s="115"/>
      <c r="AT211" s="111" t="s">
        <v>173</v>
      </c>
      <c r="AU211" s="111" t="s">
        <v>86</v>
      </c>
      <c r="AV211" s="109" t="s">
        <v>86</v>
      </c>
      <c r="AW211" s="109" t="s">
        <v>32</v>
      </c>
      <c r="AX211" s="109" t="s">
        <v>81</v>
      </c>
      <c r="AY211" s="111" t="s">
        <v>164</v>
      </c>
    </row>
    <row r="212" spans="2:65" s="16" customFormat="1" ht="24.15" customHeight="1">
      <c r="B212" s="15"/>
      <c r="C212" s="129" t="s">
        <v>292</v>
      </c>
      <c r="D212" s="129" t="s">
        <v>226</v>
      </c>
      <c r="E212" s="130" t="s">
        <v>293</v>
      </c>
      <c r="F212" s="131" t="s">
        <v>294</v>
      </c>
      <c r="G212" s="132" t="s">
        <v>220</v>
      </c>
      <c r="H212" s="133">
        <v>30.91</v>
      </c>
      <c r="I212" s="4"/>
      <c r="J212" s="134">
        <f>ROUND(I212*H212,2)</f>
        <v>0</v>
      </c>
      <c r="K212" s="135"/>
      <c r="L212" s="136"/>
      <c r="M212" s="137" t="s">
        <v>1</v>
      </c>
      <c r="N212" s="138" t="s">
        <v>41</v>
      </c>
      <c r="P212" s="104">
        <f>O212*H212</f>
        <v>0</v>
      </c>
      <c r="Q212" s="104">
        <v>0.0003</v>
      </c>
      <c r="R212" s="104">
        <f>Q212*H212</f>
        <v>0.009273</v>
      </c>
      <c r="S212" s="104">
        <v>0</v>
      </c>
      <c r="T212" s="105">
        <f>S212*H212</f>
        <v>0</v>
      </c>
      <c r="AR212" s="106" t="s">
        <v>208</v>
      </c>
      <c r="AT212" s="106" t="s">
        <v>226</v>
      </c>
      <c r="AU212" s="106" t="s">
        <v>86</v>
      </c>
      <c r="AY212" s="29" t="s">
        <v>164</v>
      </c>
      <c r="BE212" s="107">
        <f>IF(N212="základní",J212,0)</f>
        <v>0</v>
      </c>
      <c r="BF212" s="107">
        <f>IF(N212="snížená",J212,0)</f>
        <v>0</v>
      </c>
      <c r="BG212" s="107">
        <f>IF(N212="zákl. přenesená",J212,0)</f>
        <v>0</v>
      </c>
      <c r="BH212" s="107">
        <f>IF(N212="sníž. přenesená",J212,0)</f>
        <v>0</v>
      </c>
      <c r="BI212" s="107">
        <f>IF(N212="nulová",J212,0)</f>
        <v>0</v>
      </c>
      <c r="BJ212" s="29" t="s">
        <v>81</v>
      </c>
      <c r="BK212" s="107">
        <f>ROUND(I212*H212,2)</f>
        <v>0</v>
      </c>
      <c r="BL212" s="29" t="s">
        <v>171</v>
      </c>
      <c r="BM212" s="106" t="s">
        <v>295</v>
      </c>
    </row>
    <row r="213" spans="2:51" s="109" customFormat="1" ht="12">
      <c r="B213" s="108"/>
      <c r="D213" s="110" t="s">
        <v>173</v>
      </c>
      <c r="E213" s="111" t="s">
        <v>1</v>
      </c>
      <c r="F213" s="112" t="s">
        <v>87</v>
      </c>
      <c r="H213" s="113">
        <v>30.91</v>
      </c>
      <c r="L213" s="108"/>
      <c r="M213" s="114"/>
      <c r="T213" s="115"/>
      <c r="AT213" s="111" t="s">
        <v>173</v>
      </c>
      <c r="AU213" s="111" t="s">
        <v>86</v>
      </c>
      <c r="AV213" s="109" t="s">
        <v>86</v>
      </c>
      <c r="AW213" s="109" t="s">
        <v>32</v>
      </c>
      <c r="AX213" s="109" t="s">
        <v>81</v>
      </c>
      <c r="AY213" s="111" t="s">
        <v>164</v>
      </c>
    </row>
    <row r="214" spans="2:65" s="16" customFormat="1" ht="24.15" customHeight="1">
      <c r="B214" s="15"/>
      <c r="C214" s="129" t="s">
        <v>296</v>
      </c>
      <c r="D214" s="129" t="s">
        <v>226</v>
      </c>
      <c r="E214" s="130" t="s">
        <v>297</v>
      </c>
      <c r="F214" s="131" t="s">
        <v>298</v>
      </c>
      <c r="G214" s="132" t="s">
        <v>220</v>
      </c>
      <c r="H214" s="133">
        <v>30.752</v>
      </c>
      <c r="I214" s="4"/>
      <c r="J214" s="134">
        <f>ROUND(I214*H214,2)</f>
        <v>0</v>
      </c>
      <c r="K214" s="135"/>
      <c r="L214" s="136"/>
      <c r="M214" s="137" t="s">
        <v>1</v>
      </c>
      <c r="N214" s="138" t="s">
        <v>41</v>
      </c>
      <c r="P214" s="104">
        <f>O214*H214</f>
        <v>0</v>
      </c>
      <c r="Q214" s="104">
        <v>0.0002</v>
      </c>
      <c r="R214" s="104">
        <f>Q214*H214</f>
        <v>0.0061504</v>
      </c>
      <c r="S214" s="104">
        <v>0</v>
      </c>
      <c r="T214" s="105">
        <f>S214*H214</f>
        <v>0</v>
      </c>
      <c r="AR214" s="106" t="s">
        <v>208</v>
      </c>
      <c r="AT214" s="106" t="s">
        <v>226</v>
      </c>
      <c r="AU214" s="106" t="s">
        <v>86</v>
      </c>
      <c r="AY214" s="29" t="s">
        <v>164</v>
      </c>
      <c r="BE214" s="107">
        <f>IF(N214="základní",J214,0)</f>
        <v>0</v>
      </c>
      <c r="BF214" s="107">
        <f>IF(N214="snížená",J214,0)</f>
        <v>0</v>
      </c>
      <c r="BG214" s="107">
        <f>IF(N214="zákl. přenesená",J214,0)</f>
        <v>0</v>
      </c>
      <c r="BH214" s="107">
        <f>IF(N214="sníž. přenesená",J214,0)</f>
        <v>0</v>
      </c>
      <c r="BI214" s="107">
        <f>IF(N214="nulová",J214,0)</f>
        <v>0</v>
      </c>
      <c r="BJ214" s="29" t="s">
        <v>81</v>
      </c>
      <c r="BK214" s="107">
        <f>ROUND(I214*H214,2)</f>
        <v>0</v>
      </c>
      <c r="BL214" s="29" t="s">
        <v>171</v>
      </c>
      <c r="BM214" s="106" t="s">
        <v>299</v>
      </c>
    </row>
    <row r="215" spans="2:51" s="109" customFormat="1" ht="12">
      <c r="B215" s="108"/>
      <c r="D215" s="110" t="s">
        <v>173</v>
      </c>
      <c r="E215" s="111" t="s">
        <v>1</v>
      </c>
      <c r="F215" s="112" t="s">
        <v>91</v>
      </c>
      <c r="H215" s="113">
        <v>30.752</v>
      </c>
      <c r="L215" s="108"/>
      <c r="M215" s="114"/>
      <c r="T215" s="115"/>
      <c r="AT215" s="111" t="s">
        <v>173</v>
      </c>
      <c r="AU215" s="111" t="s">
        <v>86</v>
      </c>
      <c r="AV215" s="109" t="s">
        <v>86</v>
      </c>
      <c r="AW215" s="109" t="s">
        <v>32</v>
      </c>
      <c r="AX215" s="109" t="s">
        <v>81</v>
      </c>
      <c r="AY215" s="111" t="s">
        <v>164</v>
      </c>
    </row>
    <row r="216" spans="2:65" s="16" customFormat="1" ht="24.15" customHeight="1">
      <c r="B216" s="15"/>
      <c r="C216" s="95" t="s">
        <v>300</v>
      </c>
      <c r="D216" s="95" t="s">
        <v>167</v>
      </c>
      <c r="E216" s="96" t="s">
        <v>301</v>
      </c>
      <c r="F216" s="97" t="s">
        <v>302</v>
      </c>
      <c r="G216" s="98" t="s">
        <v>184</v>
      </c>
      <c r="H216" s="99">
        <v>614.951</v>
      </c>
      <c r="I216" s="3"/>
      <c r="J216" s="100">
        <f>ROUND(I216*H216,2)</f>
        <v>0</v>
      </c>
      <c r="K216" s="101"/>
      <c r="L216" s="15"/>
      <c r="M216" s="102" t="s">
        <v>1</v>
      </c>
      <c r="N216" s="103" t="s">
        <v>41</v>
      </c>
      <c r="P216" s="104">
        <f>O216*H216</f>
        <v>0</v>
      </c>
      <c r="Q216" s="104">
        <v>0.00285</v>
      </c>
      <c r="R216" s="104">
        <f>Q216*H216</f>
        <v>1.75261035</v>
      </c>
      <c r="S216" s="104">
        <v>0</v>
      </c>
      <c r="T216" s="105">
        <f>S216*H216</f>
        <v>0</v>
      </c>
      <c r="AR216" s="106" t="s">
        <v>171</v>
      </c>
      <c r="AT216" s="106" t="s">
        <v>167</v>
      </c>
      <c r="AU216" s="106" t="s">
        <v>86</v>
      </c>
      <c r="AY216" s="29" t="s">
        <v>164</v>
      </c>
      <c r="BE216" s="107">
        <f>IF(N216="základní",J216,0)</f>
        <v>0</v>
      </c>
      <c r="BF216" s="107">
        <f>IF(N216="snížená",J216,0)</f>
        <v>0</v>
      </c>
      <c r="BG216" s="107">
        <f>IF(N216="zákl. přenesená",J216,0)</f>
        <v>0</v>
      </c>
      <c r="BH216" s="107">
        <f>IF(N216="sníž. přenesená",J216,0)</f>
        <v>0</v>
      </c>
      <c r="BI216" s="107">
        <f>IF(N216="nulová",J216,0)</f>
        <v>0</v>
      </c>
      <c r="BJ216" s="29" t="s">
        <v>81</v>
      </c>
      <c r="BK216" s="107">
        <f>ROUND(I216*H216,2)</f>
        <v>0</v>
      </c>
      <c r="BL216" s="29" t="s">
        <v>171</v>
      </c>
      <c r="BM216" s="106" t="s">
        <v>303</v>
      </c>
    </row>
    <row r="217" spans="2:51" s="124" customFormat="1" ht="12">
      <c r="B217" s="123"/>
      <c r="D217" s="110" t="s">
        <v>173</v>
      </c>
      <c r="E217" s="125" t="s">
        <v>1</v>
      </c>
      <c r="F217" s="126" t="s">
        <v>101</v>
      </c>
      <c r="H217" s="125" t="s">
        <v>1</v>
      </c>
      <c r="L217" s="123"/>
      <c r="M217" s="127"/>
      <c r="T217" s="128"/>
      <c r="AT217" s="125" t="s">
        <v>173</v>
      </c>
      <c r="AU217" s="125" t="s">
        <v>86</v>
      </c>
      <c r="AV217" s="124" t="s">
        <v>81</v>
      </c>
      <c r="AW217" s="124" t="s">
        <v>32</v>
      </c>
      <c r="AX217" s="124" t="s">
        <v>76</v>
      </c>
      <c r="AY217" s="125" t="s">
        <v>164</v>
      </c>
    </row>
    <row r="218" spans="2:51" s="109" customFormat="1" ht="12">
      <c r="B218" s="108"/>
      <c r="D218" s="110" t="s">
        <v>173</v>
      </c>
      <c r="E218" s="111" t="s">
        <v>1</v>
      </c>
      <c r="F218" s="112" t="s">
        <v>304</v>
      </c>
      <c r="H218" s="113">
        <v>3.797</v>
      </c>
      <c r="L218" s="108"/>
      <c r="M218" s="114"/>
      <c r="T218" s="115"/>
      <c r="AT218" s="111" t="s">
        <v>173</v>
      </c>
      <c r="AU218" s="111" t="s">
        <v>86</v>
      </c>
      <c r="AV218" s="109" t="s">
        <v>86</v>
      </c>
      <c r="AW218" s="109" t="s">
        <v>32</v>
      </c>
      <c r="AX218" s="109" t="s">
        <v>76</v>
      </c>
      <c r="AY218" s="111" t="s">
        <v>164</v>
      </c>
    </row>
    <row r="219" spans="2:51" s="109" customFormat="1" ht="12">
      <c r="B219" s="108"/>
      <c r="D219" s="110" t="s">
        <v>173</v>
      </c>
      <c r="E219" s="111" t="s">
        <v>1</v>
      </c>
      <c r="F219" s="112" t="s">
        <v>305</v>
      </c>
      <c r="H219" s="113">
        <v>13.75</v>
      </c>
      <c r="L219" s="108"/>
      <c r="M219" s="114"/>
      <c r="T219" s="115"/>
      <c r="AT219" s="111" t="s">
        <v>173</v>
      </c>
      <c r="AU219" s="111" t="s">
        <v>86</v>
      </c>
      <c r="AV219" s="109" t="s">
        <v>86</v>
      </c>
      <c r="AW219" s="109" t="s">
        <v>32</v>
      </c>
      <c r="AX219" s="109" t="s">
        <v>76</v>
      </c>
      <c r="AY219" s="111" t="s">
        <v>164</v>
      </c>
    </row>
    <row r="220" spans="2:51" s="109" customFormat="1" ht="12">
      <c r="B220" s="108"/>
      <c r="D220" s="110" t="s">
        <v>173</v>
      </c>
      <c r="E220" s="111" t="s">
        <v>1</v>
      </c>
      <c r="F220" s="112" t="s">
        <v>306</v>
      </c>
      <c r="H220" s="113">
        <v>11.919</v>
      </c>
      <c r="L220" s="108"/>
      <c r="M220" s="114"/>
      <c r="T220" s="115"/>
      <c r="AT220" s="111" t="s">
        <v>173</v>
      </c>
      <c r="AU220" s="111" t="s">
        <v>86</v>
      </c>
      <c r="AV220" s="109" t="s">
        <v>86</v>
      </c>
      <c r="AW220" s="109" t="s">
        <v>32</v>
      </c>
      <c r="AX220" s="109" t="s">
        <v>76</v>
      </c>
      <c r="AY220" s="111" t="s">
        <v>164</v>
      </c>
    </row>
    <row r="221" spans="2:51" s="140" customFormat="1" ht="12">
      <c r="B221" s="139"/>
      <c r="D221" s="110" t="s">
        <v>173</v>
      </c>
      <c r="E221" s="141" t="s">
        <v>100</v>
      </c>
      <c r="F221" s="142" t="s">
        <v>239</v>
      </c>
      <c r="H221" s="143">
        <v>29.466</v>
      </c>
      <c r="L221" s="139"/>
      <c r="M221" s="144"/>
      <c r="T221" s="145"/>
      <c r="AT221" s="141" t="s">
        <v>173</v>
      </c>
      <c r="AU221" s="141" t="s">
        <v>86</v>
      </c>
      <c r="AV221" s="140" t="s">
        <v>165</v>
      </c>
      <c r="AW221" s="140" t="s">
        <v>32</v>
      </c>
      <c r="AX221" s="140" t="s">
        <v>76</v>
      </c>
      <c r="AY221" s="141" t="s">
        <v>164</v>
      </c>
    </row>
    <row r="222" spans="2:51" s="124" customFormat="1" ht="12">
      <c r="B222" s="123"/>
      <c r="D222" s="110" t="s">
        <v>173</v>
      </c>
      <c r="E222" s="125" t="s">
        <v>1</v>
      </c>
      <c r="F222" s="126" t="s">
        <v>98</v>
      </c>
      <c r="H222" s="125" t="s">
        <v>1</v>
      </c>
      <c r="L222" s="123"/>
      <c r="M222" s="127"/>
      <c r="T222" s="128"/>
      <c r="AT222" s="125" t="s">
        <v>173</v>
      </c>
      <c r="AU222" s="125" t="s">
        <v>86</v>
      </c>
      <c r="AV222" s="124" t="s">
        <v>81</v>
      </c>
      <c r="AW222" s="124" t="s">
        <v>32</v>
      </c>
      <c r="AX222" s="124" t="s">
        <v>76</v>
      </c>
      <c r="AY222" s="125" t="s">
        <v>164</v>
      </c>
    </row>
    <row r="223" spans="2:51" s="109" customFormat="1" ht="12">
      <c r="B223" s="108"/>
      <c r="D223" s="110" t="s">
        <v>173</v>
      </c>
      <c r="E223" s="111" t="s">
        <v>1</v>
      </c>
      <c r="F223" s="112" t="s">
        <v>307</v>
      </c>
      <c r="H223" s="113">
        <v>14.4</v>
      </c>
      <c r="L223" s="108"/>
      <c r="M223" s="114"/>
      <c r="T223" s="115"/>
      <c r="AT223" s="111" t="s">
        <v>173</v>
      </c>
      <c r="AU223" s="111" t="s">
        <v>86</v>
      </c>
      <c r="AV223" s="109" t="s">
        <v>86</v>
      </c>
      <c r="AW223" s="109" t="s">
        <v>32</v>
      </c>
      <c r="AX223" s="109" t="s">
        <v>76</v>
      </c>
      <c r="AY223" s="111" t="s">
        <v>164</v>
      </c>
    </row>
    <row r="224" spans="2:51" s="140" customFormat="1" ht="12">
      <c r="B224" s="139"/>
      <c r="D224" s="110" t="s">
        <v>173</v>
      </c>
      <c r="E224" s="141" t="s">
        <v>97</v>
      </c>
      <c r="F224" s="142" t="s">
        <v>239</v>
      </c>
      <c r="H224" s="143">
        <v>14.4</v>
      </c>
      <c r="L224" s="139"/>
      <c r="M224" s="144"/>
      <c r="T224" s="145"/>
      <c r="AT224" s="141" t="s">
        <v>173</v>
      </c>
      <c r="AU224" s="141" t="s">
        <v>86</v>
      </c>
      <c r="AV224" s="140" t="s">
        <v>165</v>
      </c>
      <c r="AW224" s="140" t="s">
        <v>32</v>
      </c>
      <c r="AX224" s="140" t="s">
        <v>76</v>
      </c>
      <c r="AY224" s="141" t="s">
        <v>164</v>
      </c>
    </row>
    <row r="225" spans="2:51" s="109" customFormat="1" ht="12">
      <c r="B225" s="108"/>
      <c r="D225" s="110" t="s">
        <v>173</v>
      </c>
      <c r="E225" s="111" t="s">
        <v>1</v>
      </c>
      <c r="F225" s="112" t="s">
        <v>308</v>
      </c>
      <c r="H225" s="113">
        <v>571.085</v>
      </c>
      <c r="L225" s="108"/>
      <c r="M225" s="114"/>
      <c r="T225" s="115"/>
      <c r="AT225" s="111" t="s">
        <v>173</v>
      </c>
      <c r="AU225" s="111" t="s">
        <v>86</v>
      </c>
      <c r="AV225" s="109" t="s">
        <v>86</v>
      </c>
      <c r="AW225" s="109" t="s">
        <v>32</v>
      </c>
      <c r="AX225" s="109" t="s">
        <v>76</v>
      </c>
      <c r="AY225" s="111" t="s">
        <v>164</v>
      </c>
    </row>
    <row r="226" spans="2:51" s="140" customFormat="1" ht="12">
      <c r="B226" s="139"/>
      <c r="D226" s="110" t="s">
        <v>173</v>
      </c>
      <c r="E226" s="141" t="s">
        <v>1</v>
      </c>
      <c r="F226" s="142" t="s">
        <v>239</v>
      </c>
      <c r="H226" s="143">
        <v>571.085</v>
      </c>
      <c r="L226" s="139"/>
      <c r="M226" s="144"/>
      <c r="T226" s="145"/>
      <c r="AT226" s="141" t="s">
        <v>173</v>
      </c>
      <c r="AU226" s="141" t="s">
        <v>86</v>
      </c>
      <c r="AV226" s="140" t="s">
        <v>165</v>
      </c>
      <c r="AW226" s="140" t="s">
        <v>32</v>
      </c>
      <c r="AX226" s="140" t="s">
        <v>76</v>
      </c>
      <c r="AY226" s="141" t="s">
        <v>164</v>
      </c>
    </row>
    <row r="227" spans="2:51" s="117" customFormat="1" ht="12">
      <c r="B227" s="116"/>
      <c r="D227" s="110" t="s">
        <v>173</v>
      </c>
      <c r="E227" s="118" t="s">
        <v>1</v>
      </c>
      <c r="F227" s="119" t="s">
        <v>177</v>
      </c>
      <c r="H227" s="120">
        <v>614.951</v>
      </c>
      <c r="L227" s="116"/>
      <c r="M227" s="121"/>
      <c r="T227" s="122"/>
      <c r="AT227" s="118" t="s">
        <v>173</v>
      </c>
      <c r="AU227" s="118" t="s">
        <v>86</v>
      </c>
      <c r="AV227" s="117" t="s">
        <v>171</v>
      </c>
      <c r="AW227" s="117" t="s">
        <v>32</v>
      </c>
      <c r="AX227" s="117" t="s">
        <v>81</v>
      </c>
      <c r="AY227" s="118" t="s">
        <v>164</v>
      </c>
    </row>
    <row r="228" spans="2:65" s="16" customFormat="1" ht="24.15" customHeight="1">
      <c r="B228" s="15"/>
      <c r="C228" s="95" t="s">
        <v>309</v>
      </c>
      <c r="D228" s="95" t="s">
        <v>167</v>
      </c>
      <c r="E228" s="96" t="s">
        <v>310</v>
      </c>
      <c r="F228" s="97" t="s">
        <v>311</v>
      </c>
      <c r="G228" s="98" t="s">
        <v>184</v>
      </c>
      <c r="H228" s="99">
        <v>49.91</v>
      </c>
      <c r="I228" s="3"/>
      <c r="J228" s="100">
        <f>ROUND(I228*H228,2)</f>
        <v>0</v>
      </c>
      <c r="K228" s="101"/>
      <c r="L228" s="15"/>
      <c r="M228" s="102" t="s">
        <v>1</v>
      </c>
      <c r="N228" s="103" t="s">
        <v>41</v>
      </c>
      <c r="P228" s="104">
        <f>O228*H228</f>
        <v>0</v>
      </c>
      <c r="Q228" s="104">
        <v>0</v>
      </c>
      <c r="R228" s="104">
        <f>Q228*H228</f>
        <v>0</v>
      </c>
      <c r="S228" s="104">
        <v>0</v>
      </c>
      <c r="T228" s="105">
        <f>S228*H228</f>
        <v>0</v>
      </c>
      <c r="AR228" s="106" t="s">
        <v>171</v>
      </c>
      <c r="AT228" s="106" t="s">
        <v>167</v>
      </c>
      <c r="AU228" s="106" t="s">
        <v>86</v>
      </c>
      <c r="AY228" s="29" t="s">
        <v>164</v>
      </c>
      <c r="BE228" s="107">
        <f>IF(N228="základní",J228,0)</f>
        <v>0</v>
      </c>
      <c r="BF228" s="107">
        <f>IF(N228="snížená",J228,0)</f>
        <v>0</v>
      </c>
      <c r="BG228" s="107">
        <f>IF(N228="zákl. přenesená",J228,0)</f>
        <v>0</v>
      </c>
      <c r="BH228" s="107">
        <f>IF(N228="sníž. přenesená",J228,0)</f>
        <v>0</v>
      </c>
      <c r="BI228" s="107">
        <f>IF(N228="nulová",J228,0)</f>
        <v>0</v>
      </c>
      <c r="BJ228" s="29" t="s">
        <v>81</v>
      </c>
      <c r="BK228" s="107">
        <f>ROUND(I228*H228,2)</f>
        <v>0</v>
      </c>
      <c r="BL228" s="29" t="s">
        <v>171</v>
      </c>
      <c r="BM228" s="106" t="s">
        <v>312</v>
      </c>
    </row>
    <row r="229" spans="2:51" s="109" customFormat="1" ht="20">
      <c r="B229" s="108"/>
      <c r="D229" s="110" t="s">
        <v>173</v>
      </c>
      <c r="E229" s="111" t="s">
        <v>1</v>
      </c>
      <c r="F229" s="112" t="s">
        <v>246</v>
      </c>
      <c r="H229" s="113">
        <v>9.947</v>
      </c>
      <c r="L229" s="108"/>
      <c r="M229" s="114"/>
      <c r="T229" s="115"/>
      <c r="AT229" s="111" t="s">
        <v>173</v>
      </c>
      <c r="AU229" s="111" t="s">
        <v>86</v>
      </c>
      <c r="AV229" s="109" t="s">
        <v>86</v>
      </c>
      <c r="AW229" s="109" t="s">
        <v>32</v>
      </c>
      <c r="AX229" s="109" t="s">
        <v>76</v>
      </c>
      <c r="AY229" s="111" t="s">
        <v>164</v>
      </c>
    </row>
    <row r="230" spans="2:51" s="109" customFormat="1" ht="20">
      <c r="B230" s="108"/>
      <c r="D230" s="110" t="s">
        <v>173</v>
      </c>
      <c r="E230" s="111" t="s">
        <v>1</v>
      </c>
      <c r="F230" s="112" t="s">
        <v>313</v>
      </c>
      <c r="H230" s="113">
        <v>28.569</v>
      </c>
      <c r="L230" s="108"/>
      <c r="M230" s="114"/>
      <c r="T230" s="115"/>
      <c r="AT230" s="111" t="s">
        <v>173</v>
      </c>
      <c r="AU230" s="111" t="s">
        <v>86</v>
      </c>
      <c r="AV230" s="109" t="s">
        <v>86</v>
      </c>
      <c r="AW230" s="109" t="s">
        <v>32</v>
      </c>
      <c r="AX230" s="109" t="s">
        <v>76</v>
      </c>
      <c r="AY230" s="111" t="s">
        <v>164</v>
      </c>
    </row>
    <row r="231" spans="2:51" s="109" customFormat="1" ht="12">
      <c r="B231" s="108"/>
      <c r="D231" s="110" t="s">
        <v>173</v>
      </c>
      <c r="E231" s="111" t="s">
        <v>1</v>
      </c>
      <c r="F231" s="112" t="s">
        <v>314</v>
      </c>
      <c r="H231" s="113">
        <v>7.754</v>
      </c>
      <c r="L231" s="108"/>
      <c r="M231" s="114"/>
      <c r="T231" s="115"/>
      <c r="AT231" s="111" t="s">
        <v>173</v>
      </c>
      <c r="AU231" s="111" t="s">
        <v>86</v>
      </c>
      <c r="AV231" s="109" t="s">
        <v>86</v>
      </c>
      <c r="AW231" s="109" t="s">
        <v>32</v>
      </c>
      <c r="AX231" s="109" t="s">
        <v>76</v>
      </c>
      <c r="AY231" s="111" t="s">
        <v>164</v>
      </c>
    </row>
    <row r="232" spans="2:51" s="109" customFormat="1" ht="12">
      <c r="B232" s="108"/>
      <c r="D232" s="110" t="s">
        <v>173</v>
      </c>
      <c r="E232" s="111" t="s">
        <v>1</v>
      </c>
      <c r="F232" s="112" t="s">
        <v>315</v>
      </c>
      <c r="H232" s="113">
        <v>3.64</v>
      </c>
      <c r="L232" s="108"/>
      <c r="M232" s="114"/>
      <c r="T232" s="115"/>
      <c r="AT232" s="111" t="s">
        <v>173</v>
      </c>
      <c r="AU232" s="111" t="s">
        <v>86</v>
      </c>
      <c r="AV232" s="109" t="s">
        <v>86</v>
      </c>
      <c r="AW232" s="109" t="s">
        <v>32</v>
      </c>
      <c r="AX232" s="109" t="s">
        <v>76</v>
      </c>
      <c r="AY232" s="111" t="s">
        <v>164</v>
      </c>
    </row>
    <row r="233" spans="2:51" s="117" customFormat="1" ht="12">
      <c r="B233" s="116"/>
      <c r="D233" s="110" t="s">
        <v>173</v>
      </c>
      <c r="E233" s="118" t="s">
        <v>103</v>
      </c>
      <c r="F233" s="119" t="s">
        <v>177</v>
      </c>
      <c r="H233" s="120">
        <v>49.91</v>
      </c>
      <c r="L233" s="116"/>
      <c r="M233" s="121"/>
      <c r="T233" s="122"/>
      <c r="AT233" s="118" t="s">
        <v>173</v>
      </c>
      <c r="AU233" s="118" t="s">
        <v>86</v>
      </c>
      <c r="AV233" s="117" t="s">
        <v>171</v>
      </c>
      <c r="AW233" s="117" t="s">
        <v>32</v>
      </c>
      <c r="AX233" s="117" t="s">
        <v>81</v>
      </c>
      <c r="AY233" s="118" t="s">
        <v>164</v>
      </c>
    </row>
    <row r="234" spans="2:65" s="16" customFormat="1" ht="16.5" customHeight="1">
      <c r="B234" s="15"/>
      <c r="C234" s="95" t="s">
        <v>316</v>
      </c>
      <c r="D234" s="95" t="s">
        <v>167</v>
      </c>
      <c r="E234" s="96" t="s">
        <v>317</v>
      </c>
      <c r="F234" s="97" t="s">
        <v>318</v>
      </c>
      <c r="G234" s="98" t="s">
        <v>184</v>
      </c>
      <c r="H234" s="99">
        <v>600.551</v>
      </c>
      <c r="I234" s="3"/>
      <c r="J234" s="100">
        <f>ROUND(I234*H234,2)</f>
        <v>0</v>
      </c>
      <c r="K234" s="101"/>
      <c r="L234" s="15"/>
      <c r="M234" s="102" t="s">
        <v>1</v>
      </c>
      <c r="N234" s="103" t="s">
        <v>41</v>
      </c>
      <c r="P234" s="104">
        <f>O234*H234</f>
        <v>0</v>
      </c>
      <c r="Q234" s="104">
        <v>0</v>
      </c>
      <c r="R234" s="104">
        <f>Q234*H234</f>
        <v>0</v>
      </c>
      <c r="S234" s="104">
        <v>0</v>
      </c>
      <c r="T234" s="105">
        <f>S234*H234</f>
        <v>0</v>
      </c>
      <c r="AR234" s="106" t="s">
        <v>171</v>
      </c>
      <c r="AT234" s="106" t="s">
        <v>167</v>
      </c>
      <c r="AU234" s="106" t="s">
        <v>86</v>
      </c>
      <c r="AY234" s="29" t="s">
        <v>164</v>
      </c>
      <c r="BE234" s="107">
        <f>IF(N234="základní",J234,0)</f>
        <v>0</v>
      </c>
      <c r="BF234" s="107">
        <f>IF(N234="snížená",J234,0)</f>
        <v>0</v>
      </c>
      <c r="BG234" s="107">
        <f>IF(N234="zákl. přenesená",J234,0)</f>
        <v>0</v>
      </c>
      <c r="BH234" s="107">
        <f>IF(N234="sníž. přenesená",J234,0)</f>
        <v>0</v>
      </c>
      <c r="BI234" s="107">
        <f>IF(N234="nulová",J234,0)</f>
        <v>0</v>
      </c>
      <c r="BJ234" s="29" t="s">
        <v>81</v>
      </c>
      <c r="BK234" s="107">
        <f>ROUND(I234*H234,2)</f>
        <v>0</v>
      </c>
      <c r="BL234" s="29" t="s">
        <v>171</v>
      </c>
      <c r="BM234" s="106" t="s">
        <v>319</v>
      </c>
    </row>
    <row r="235" spans="2:51" s="109" customFormat="1" ht="12">
      <c r="B235" s="108"/>
      <c r="D235" s="110" t="s">
        <v>173</v>
      </c>
      <c r="E235" s="111" t="s">
        <v>1</v>
      </c>
      <c r="F235" s="112" t="s">
        <v>320</v>
      </c>
      <c r="H235" s="113">
        <v>600.551</v>
      </c>
      <c r="L235" s="108"/>
      <c r="M235" s="114"/>
      <c r="T235" s="115"/>
      <c r="AT235" s="111" t="s">
        <v>173</v>
      </c>
      <c r="AU235" s="111" t="s">
        <v>86</v>
      </c>
      <c r="AV235" s="109" t="s">
        <v>86</v>
      </c>
      <c r="AW235" s="109" t="s">
        <v>32</v>
      </c>
      <c r="AX235" s="109" t="s">
        <v>81</v>
      </c>
      <c r="AY235" s="111" t="s">
        <v>164</v>
      </c>
    </row>
    <row r="236" spans="2:63" s="84" customFormat="1" ht="22.75" customHeight="1">
      <c r="B236" s="83"/>
      <c r="D236" s="85" t="s">
        <v>75</v>
      </c>
      <c r="E236" s="93" t="s">
        <v>213</v>
      </c>
      <c r="F236" s="93" t="s">
        <v>321</v>
      </c>
      <c r="J236" s="94">
        <f>BK236</f>
        <v>0</v>
      </c>
      <c r="L236" s="83"/>
      <c r="M236" s="88"/>
      <c r="P236" s="89">
        <f>SUM(P237:P255)</f>
        <v>0</v>
      </c>
      <c r="R236" s="89">
        <f>SUM(R237:R255)</f>
        <v>0</v>
      </c>
      <c r="T236" s="90">
        <f>SUM(T237:T255)</f>
        <v>4.389876</v>
      </c>
      <c r="AR236" s="85" t="s">
        <v>81</v>
      </c>
      <c r="AT236" s="91" t="s">
        <v>75</v>
      </c>
      <c r="AU236" s="91" t="s">
        <v>81</v>
      </c>
      <c r="AY236" s="85" t="s">
        <v>164</v>
      </c>
      <c r="BK236" s="92">
        <f>SUM(BK237:BK255)</f>
        <v>0</v>
      </c>
    </row>
    <row r="237" spans="2:65" s="16" customFormat="1" ht="33" customHeight="1">
      <c r="B237" s="15"/>
      <c r="C237" s="95" t="s">
        <v>322</v>
      </c>
      <c r="D237" s="95" t="s">
        <v>167</v>
      </c>
      <c r="E237" s="96" t="s">
        <v>323</v>
      </c>
      <c r="F237" s="97" t="s">
        <v>324</v>
      </c>
      <c r="G237" s="98" t="s">
        <v>184</v>
      </c>
      <c r="H237" s="99">
        <v>627.6</v>
      </c>
      <c r="I237" s="3"/>
      <c r="J237" s="100">
        <f>ROUND(I237*H237,2)</f>
        <v>0</v>
      </c>
      <c r="K237" s="101"/>
      <c r="L237" s="15"/>
      <c r="M237" s="102" t="s">
        <v>1</v>
      </c>
      <c r="N237" s="103" t="s">
        <v>41</v>
      </c>
      <c r="P237" s="104">
        <f>O237*H237</f>
        <v>0</v>
      </c>
      <c r="Q237" s="104">
        <v>0</v>
      </c>
      <c r="R237" s="104">
        <f>Q237*H237</f>
        <v>0</v>
      </c>
      <c r="S237" s="104">
        <v>0</v>
      </c>
      <c r="T237" s="105">
        <f>S237*H237</f>
        <v>0</v>
      </c>
      <c r="AR237" s="106" t="s">
        <v>171</v>
      </c>
      <c r="AT237" s="106" t="s">
        <v>167</v>
      </c>
      <c r="AU237" s="106" t="s">
        <v>86</v>
      </c>
      <c r="AY237" s="29" t="s">
        <v>164</v>
      </c>
      <c r="BE237" s="107">
        <f>IF(N237="základní",J237,0)</f>
        <v>0</v>
      </c>
      <c r="BF237" s="107">
        <f>IF(N237="snížená",J237,0)</f>
        <v>0</v>
      </c>
      <c r="BG237" s="107">
        <f>IF(N237="zákl. přenesená",J237,0)</f>
        <v>0</v>
      </c>
      <c r="BH237" s="107">
        <f>IF(N237="sníž. přenesená",J237,0)</f>
        <v>0</v>
      </c>
      <c r="BI237" s="107">
        <f>IF(N237="nulová",J237,0)</f>
        <v>0</v>
      </c>
      <c r="BJ237" s="29" t="s">
        <v>81</v>
      </c>
      <c r="BK237" s="107">
        <f>ROUND(I237*H237,2)</f>
        <v>0</v>
      </c>
      <c r="BL237" s="29" t="s">
        <v>171</v>
      </c>
      <c r="BM237" s="106" t="s">
        <v>325</v>
      </c>
    </row>
    <row r="238" spans="2:51" s="109" customFormat="1" ht="12">
      <c r="B238" s="108"/>
      <c r="D238" s="110" t="s">
        <v>173</v>
      </c>
      <c r="E238" s="111" t="s">
        <v>106</v>
      </c>
      <c r="F238" s="112" t="s">
        <v>326</v>
      </c>
      <c r="H238" s="113">
        <v>627.6</v>
      </c>
      <c r="L238" s="108"/>
      <c r="M238" s="114"/>
      <c r="T238" s="115"/>
      <c r="AT238" s="111" t="s">
        <v>173</v>
      </c>
      <c r="AU238" s="111" t="s">
        <v>86</v>
      </c>
      <c r="AV238" s="109" t="s">
        <v>86</v>
      </c>
      <c r="AW238" s="109" t="s">
        <v>32</v>
      </c>
      <c r="AX238" s="109" t="s">
        <v>81</v>
      </c>
      <c r="AY238" s="111" t="s">
        <v>164</v>
      </c>
    </row>
    <row r="239" spans="2:65" s="16" customFormat="1" ht="33" customHeight="1">
      <c r="B239" s="15"/>
      <c r="C239" s="95" t="s">
        <v>327</v>
      </c>
      <c r="D239" s="95" t="s">
        <v>167</v>
      </c>
      <c r="E239" s="96" t="s">
        <v>328</v>
      </c>
      <c r="F239" s="97" t="s">
        <v>329</v>
      </c>
      <c r="G239" s="98" t="s">
        <v>184</v>
      </c>
      <c r="H239" s="99">
        <v>25104</v>
      </c>
      <c r="I239" s="3"/>
      <c r="J239" s="100">
        <f>ROUND(I239*H239,2)</f>
        <v>0</v>
      </c>
      <c r="K239" s="101"/>
      <c r="L239" s="15"/>
      <c r="M239" s="102" t="s">
        <v>1</v>
      </c>
      <c r="N239" s="103" t="s">
        <v>41</v>
      </c>
      <c r="P239" s="104">
        <f>O239*H239</f>
        <v>0</v>
      </c>
      <c r="Q239" s="104">
        <v>0</v>
      </c>
      <c r="R239" s="104">
        <f>Q239*H239</f>
        <v>0</v>
      </c>
      <c r="S239" s="104">
        <v>0</v>
      </c>
      <c r="T239" s="105">
        <f>S239*H239</f>
        <v>0</v>
      </c>
      <c r="AR239" s="106" t="s">
        <v>171</v>
      </c>
      <c r="AT239" s="106" t="s">
        <v>167</v>
      </c>
      <c r="AU239" s="106" t="s">
        <v>86</v>
      </c>
      <c r="AY239" s="29" t="s">
        <v>164</v>
      </c>
      <c r="BE239" s="107">
        <f>IF(N239="základní",J239,0)</f>
        <v>0</v>
      </c>
      <c r="BF239" s="107">
        <f>IF(N239="snížená",J239,0)</f>
        <v>0</v>
      </c>
      <c r="BG239" s="107">
        <f>IF(N239="zákl. přenesená",J239,0)</f>
        <v>0</v>
      </c>
      <c r="BH239" s="107">
        <f>IF(N239="sníž. přenesená",J239,0)</f>
        <v>0</v>
      </c>
      <c r="BI239" s="107">
        <f>IF(N239="nulová",J239,0)</f>
        <v>0</v>
      </c>
      <c r="BJ239" s="29" t="s">
        <v>81</v>
      </c>
      <c r="BK239" s="107">
        <f>ROUND(I239*H239,2)</f>
        <v>0</v>
      </c>
      <c r="BL239" s="29" t="s">
        <v>171</v>
      </c>
      <c r="BM239" s="106" t="s">
        <v>330</v>
      </c>
    </row>
    <row r="240" spans="2:51" s="109" customFormat="1" ht="12">
      <c r="B240" s="108"/>
      <c r="D240" s="110" t="s">
        <v>173</v>
      </c>
      <c r="E240" s="111" t="s">
        <v>1</v>
      </c>
      <c r="F240" s="112" t="s">
        <v>106</v>
      </c>
      <c r="H240" s="113">
        <v>627.6</v>
      </c>
      <c r="L240" s="108"/>
      <c r="M240" s="114"/>
      <c r="T240" s="115"/>
      <c r="AT240" s="111" t="s">
        <v>173</v>
      </c>
      <c r="AU240" s="111" t="s">
        <v>86</v>
      </c>
      <c r="AV240" s="109" t="s">
        <v>86</v>
      </c>
      <c r="AW240" s="109" t="s">
        <v>32</v>
      </c>
      <c r="AX240" s="109" t="s">
        <v>76</v>
      </c>
      <c r="AY240" s="111" t="s">
        <v>164</v>
      </c>
    </row>
    <row r="241" spans="2:51" s="109" customFormat="1" ht="12">
      <c r="B241" s="108"/>
      <c r="D241" s="110" t="s">
        <v>173</v>
      </c>
      <c r="E241" s="111" t="s">
        <v>1</v>
      </c>
      <c r="F241" s="112" t="s">
        <v>331</v>
      </c>
      <c r="H241" s="113">
        <v>25104</v>
      </c>
      <c r="L241" s="108"/>
      <c r="M241" s="114"/>
      <c r="T241" s="115"/>
      <c r="AT241" s="111" t="s">
        <v>173</v>
      </c>
      <c r="AU241" s="111" t="s">
        <v>86</v>
      </c>
      <c r="AV241" s="109" t="s">
        <v>86</v>
      </c>
      <c r="AW241" s="109" t="s">
        <v>32</v>
      </c>
      <c r="AX241" s="109" t="s">
        <v>81</v>
      </c>
      <c r="AY241" s="111" t="s">
        <v>164</v>
      </c>
    </row>
    <row r="242" spans="2:65" s="16" customFormat="1" ht="33" customHeight="1">
      <c r="B242" s="15"/>
      <c r="C242" s="95" t="s">
        <v>332</v>
      </c>
      <c r="D242" s="95" t="s">
        <v>167</v>
      </c>
      <c r="E242" s="96" t="s">
        <v>333</v>
      </c>
      <c r="F242" s="97" t="s">
        <v>334</v>
      </c>
      <c r="G242" s="98" t="s">
        <v>184</v>
      </c>
      <c r="H242" s="99">
        <v>627.6</v>
      </c>
      <c r="I242" s="3"/>
      <c r="J242" s="100">
        <f>ROUND(I242*H242,2)</f>
        <v>0</v>
      </c>
      <c r="K242" s="101"/>
      <c r="L242" s="15"/>
      <c r="M242" s="102" t="s">
        <v>1</v>
      </c>
      <c r="N242" s="103" t="s">
        <v>41</v>
      </c>
      <c r="P242" s="104">
        <f>O242*H242</f>
        <v>0</v>
      </c>
      <c r="Q242" s="104">
        <v>0</v>
      </c>
      <c r="R242" s="104">
        <f>Q242*H242</f>
        <v>0</v>
      </c>
      <c r="S242" s="104">
        <v>0</v>
      </c>
      <c r="T242" s="105">
        <f>S242*H242</f>
        <v>0</v>
      </c>
      <c r="AR242" s="106" t="s">
        <v>171</v>
      </c>
      <c r="AT242" s="106" t="s">
        <v>167</v>
      </c>
      <c r="AU242" s="106" t="s">
        <v>86</v>
      </c>
      <c r="AY242" s="29" t="s">
        <v>164</v>
      </c>
      <c r="BE242" s="107">
        <f>IF(N242="základní",J242,0)</f>
        <v>0</v>
      </c>
      <c r="BF242" s="107">
        <f>IF(N242="snížená",J242,0)</f>
        <v>0</v>
      </c>
      <c r="BG242" s="107">
        <f>IF(N242="zákl. přenesená",J242,0)</f>
        <v>0</v>
      </c>
      <c r="BH242" s="107">
        <f>IF(N242="sníž. přenesená",J242,0)</f>
        <v>0</v>
      </c>
      <c r="BI242" s="107">
        <f>IF(N242="nulová",J242,0)</f>
        <v>0</v>
      </c>
      <c r="BJ242" s="29" t="s">
        <v>81</v>
      </c>
      <c r="BK242" s="107">
        <f>ROUND(I242*H242,2)</f>
        <v>0</v>
      </c>
      <c r="BL242" s="29" t="s">
        <v>171</v>
      </c>
      <c r="BM242" s="106" t="s">
        <v>335</v>
      </c>
    </row>
    <row r="243" spans="2:51" s="109" customFormat="1" ht="12">
      <c r="B243" s="108"/>
      <c r="D243" s="110" t="s">
        <v>173</v>
      </c>
      <c r="E243" s="111" t="s">
        <v>1</v>
      </c>
      <c r="F243" s="112" t="s">
        <v>106</v>
      </c>
      <c r="H243" s="113">
        <v>627.6</v>
      </c>
      <c r="L243" s="108"/>
      <c r="M243" s="114"/>
      <c r="T243" s="115"/>
      <c r="AT243" s="111" t="s">
        <v>173</v>
      </c>
      <c r="AU243" s="111" t="s">
        <v>86</v>
      </c>
      <c r="AV243" s="109" t="s">
        <v>86</v>
      </c>
      <c r="AW243" s="109" t="s">
        <v>32</v>
      </c>
      <c r="AX243" s="109" t="s">
        <v>81</v>
      </c>
      <c r="AY243" s="111" t="s">
        <v>164</v>
      </c>
    </row>
    <row r="244" spans="2:65" s="16" customFormat="1" ht="16.5" customHeight="1">
      <c r="B244" s="15"/>
      <c r="C244" s="95" t="s">
        <v>336</v>
      </c>
      <c r="D244" s="95" t="s">
        <v>167</v>
      </c>
      <c r="E244" s="96" t="s">
        <v>337</v>
      </c>
      <c r="F244" s="97" t="s">
        <v>338</v>
      </c>
      <c r="G244" s="98" t="s">
        <v>184</v>
      </c>
      <c r="H244" s="99">
        <v>627.6</v>
      </c>
      <c r="I244" s="3"/>
      <c r="J244" s="100">
        <f>ROUND(I244*H244,2)</f>
        <v>0</v>
      </c>
      <c r="K244" s="101"/>
      <c r="L244" s="15"/>
      <c r="M244" s="102" t="s">
        <v>1</v>
      </c>
      <c r="N244" s="103" t="s">
        <v>41</v>
      </c>
      <c r="P244" s="104">
        <f>O244*H244</f>
        <v>0</v>
      </c>
      <c r="Q244" s="104">
        <v>0</v>
      </c>
      <c r="R244" s="104">
        <f>Q244*H244</f>
        <v>0</v>
      </c>
      <c r="S244" s="104">
        <v>0</v>
      </c>
      <c r="T244" s="105">
        <f>S244*H244</f>
        <v>0</v>
      </c>
      <c r="AR244" s="106" t="s">
        <v>171</v>
      </c>
      <c r="AT244" s="106" t="s">
        <v>167</v>
      </c>
      <c r="AU244" s="106" t="s">
        <v>86</v>
      </c>
      <c r="AY244" s="29" t="s">
        <v>164</v>
      </c>
      <c r="BE244" s="107">
        <f>IF(N244="základní",J244,0)</f>
        <v>0</v>
      </c>
      <c r="BF244" s="107">
        <f>IF(N244="snížená",J244,0)</f>
        <v>0</v>
      </c>
      <c r="BG244" s="107">
        <f>IF(N244="zákl. přenesená",J244,0)</f>
        <v>0</v>
      </c>
      <c r="BH244" s="107">
        <f>IF(N244="sníž. přenesená",J244,0)</f>
        <v>0</v>
      </c>
      <c r="BI244" s="107">
        <f>IF(N244="nulová",J244,0)</f>
        <v>0</v>
      </c>
      <c r="BJ244" s="29" t="s">
        <v>81</v>
      </c>
      <c r="BK244" s="107">
        <f>ROUND(I244*H244,2)</f>
        <v>0</v>
      </c>
      <c r="BL244" s="29" t="s">
        <v>171</v>
      </c>
      <c r="BM244" s="106" t="s">
        <v>339</v>
      </c>
    </row>
    <row r="245" spans="2:51" s="109" customFormat="1" ht="12">
      <c r="B245" s="108"/>
      <c r="D245" s="110" t="s">
        <v>173</v>
      </c>
      <c r="E245" s="111" t="s">
        <v>1</v>
      </c>
      <c r="F245" s="112" t="s">
        <v>106</v>
      </c>
      <c r="H245" s="113">
        <v>627.6</v>
      </c>
      <c r="L245" s="108"/>
      <c r="M245" s="114"/>
      <c r="T245" s="115"/>
      <c r="AT245" s="111" t="s">
        <v>173</v>
      </c>
      <c r="AU245" s="111" t="s">
        <v>86</v>
      </c>
      <c r="AV245" s="109" t="s">
        <v>86</v>
      </c>
      <c r="AW245" s="109" t="s">
        <v>32</v>
      </c>
      <c r="AX245" s="109" t="s">
        <v>81</v>
      </c>
      <c r="AY245" s="111" t="s">
        <v>164</v>
      </c>
    </row>
    <row r="246" spans="2:65" s="16" customFormat="1" ht="21.75" customHeight="1">
      <c r="B246" s="15"/>
      <c r="C246" s="95" t="s">
        <v>340</v>
      </c>
      <c r="D246" s="95" t="s">
        <v>167</v>
      </c>
      <c r="E246" s="96" t="s">
        <v>341</v>
      </c>
      <c r="F246" s="97" t="s">
        <v>342</v>
      </c>
      <c r="G246" s="98" t="s">
        <v>184</v>
      </c>
      <c r="H246" s="99">
        <v>25104</v>
      </c>
      <c r="I246" s="3"/>
      <c r="J246" s="100">
        <f>ROUND(I246*H246,2)</f>
        <v>0</v>
      </c>
      <c r="K246" s="101"/>
      <c r="L246" s="15"/>
      <c r="M246" s="102" t="s">
        <v>1</v>
      </c>
      <c r="N246" s="103" t="s">
        <v>41</v>
      </c>
      <c r="P246" s="104">
        <f>O246*H246</f>
        <v>0</v>
      </c>
      <c r="Q246" s="104">
        <v>0</v>
      </c>
      <c r="R246" s="104">
        <f>Q246*H246</f>
        <v>0</v>
      </c>
      <c r="S246" s="104">
        <v>0</v>
      </c>
      <c r="T246" s="105">
        <f>S246*H246</f>
        <v>0</v>
      </c>
      <c r="AR246" s="106" t="s">
        <v>171</v>
      </c>
      <c r="AT246" s="106" t="s">
        <v>167</v>
      </c>
      <c r="AU246" s="106" t="s">
        <v>86</v>
      </c>
      <c r="AY246" s="29" t="s">
        <v>164</v>
      </c>
      <c r="BE246" s="107">
        <f>IF(N246="základní",J246,0)</f>
        <v>0</v>
      </c>
      <c r="BF246" s="107">
        <f>IF(N246="snížená",J246,0)</f>
        <v>0</v>
      </c>
      <c r="BG246" s="107">
        <f>IF(N246="zákl. přenesená",J246,0)</f>
        <v>0</v>
      </c>
      <c r="BH246" s="107">
        <f>IF(N246="sníž. přenesená",J246,0)</f>
        <v>0</v>
      </c>
      <c r="BI246" s="107">
        <f>IF(N246="nulová",J246,0)</f>
        <v>0</v>
      </c>
      <c r="BJ246" s="29" t="s">
        <v>81</v>
      </c>
      <c r="BK246" s="107">
        <f>ROUND(I246*H246,2)</f>
        <v>0</v>
      </c>
      <c r="BL246" s="29" t="s">
        <v>171</v>
      </c>
      <c r="BM246" s="106" t="s">
        <v>343</v>
      </c>
    </row>
    <row r="247" spans="2:51" s="109" customFormat="1" ht="12">
      <c r="B247" s="108"/>
      <c r="D247" s="110" t="s">
        <v>173</v>
      </c>
      <c r="E247" s="111" t="s">
        <v>1</v>
      </c>
      <c r="F247" s="112" t="s">
        <v>106</v>
      </c>
      <c r="H247" s="113">
        <v>627.6</v>
      </c>
      <c r="L247" s="108"/>
      <c r="M247" s="114"/>
      <c r="T247" s="115"/>
      <c r="AT247" s="111" t="s">
        <v>173</v>
      </c>
      <c r="AU247" s="111" t="s">
        <v>86</v>
      </c>
      <c r="AV247" s="109" t="s">
        <v>86</v>
      </c>
      <c r="AW247" s="109" t="s">
        <v>32</v>
      </c>
      <c r="AX247" s="109" t="s">
        <v>76</v>
      </c>
      <c r="AY247" s="111" t="s">
        <v>164</v>
      </c>
    </row>
    <row r="248" spans="2:51" s="109" customFormat="1" ht="12">
      <c r="B248" s="108"/>
      <c r="D248" s="110" t="s">
        <v>173</v>
      </c>
      <c r="E248" s="111" t="s">
        <v>1</v>
      </c>
      <c r="F248" s="112" t="s">
        <v>331</v>
      </c>
      <c r="H248" s="113">
        <v>25104</v>
      </c>
      <c r="L248" s="108"/>
      <c r="M248" s="114"/>
      <c r="T248" s="115"/>
      <c r="AT248" s="111" t="s">
        <v>173</v>
      </c>
      <c r="AU248" s="111" t="s">
        <v>86</v>
      </c>
      <c r="AV248" s="109" t="s">
        <v>86</v>
      </c>
      <c r="AW248" s="109" t="s">
        <v>32</v>
      </c>
      <c r="AX248" s="109" t="s">
        <v>81</v>
      </c>
      <c r="AY248" s="111" t="s">
        <v>164</v>
      </c>
    </row>
    <row r="249" spans="2:65" s="16" customFormat="1" ht="21.75" customHeight="1">
      <c r="B249" s="15"/>
      <c r="C249" s="95" t="s">
        <v>344</v>
      </c>
      <c r="D249" s="95" t="s">
        <v>167</v>
      </c>
      <c r="E249" s="96" t="s">
        <v>345</v>
      </c>
      <c r="F249" s="97" t="s">
        <v>346</v>
      </c>
      <c r="G249" s="98" t="s">
        <v>184</v>
      </c>
      <c r="H249" s="99">
        <v>627.6</v>
      </c>
      <c r="I249" s="3"/>
      <c r="J249" s="100">
        <f>ROUND(I249*H249,2)</f>
        <v>0</v>
      </c>
      <c r="K249" s="101"/>
      <c r="L249" s="15"/>
      <c r="M249" s="102" t="s">
        <v>1</v>
      </c>
      <c r="N249" s="103" t="s">
        <v>41</v>
      </c>
      <c r="P249" s="104">
        <f>O249*H249</f>
        <v>0</v>
      </c>
      <c r="Q249" s="104">
        <v>0</v>
      </c>
      <c r="R249" s="104">
        <f>Q249*H249</f>
        <v>0</v>
      </c>
      <c r="S249" s="104">
        <v>0</v>
      </c>
      <c r="T249" s="105">
        <f>S249*H249</f>
        <v>0</v>
      </c>
      <c r="AR249" s="106" t="s">
        <v>171</v>
      </c>
      <c r="AT249" s="106" t="s">
        <v>167</v>
      </c>
      <c r="AU249" s="106" t="s">
        <v>86</v>
      </c>
      <c r="AY249" s="29" t="s">
        <v>164</v>
      </c>
      <c r="BE249" s="107">
        <f>IF(N249="základní",J249,0)</f>
        <v>0</v>
      </c>
      <c r="BF249" s="107">
        <f>IF(N249="snížená",J249,0)</f>
        <v>0</v>
      </c>
      <c r="BG249" s="107">
        <f>IF(N249="zákl. přenesená",J249,0)</f>
        <v>0</v>
      </c>
      <c r="BH249" s="107">
        <f>IF(N249="sníž. přenesená",J249,0)</f>
        <v>0</v>
      </c>
      <c r="BI249" s="107">
        <f>IF(N249="nulová",J249,0)</f>
        <v>0</v>
      </c>
      <c r="BJ249" s="29" t="s">
        <v>81</v>
      </c>
      <c r="BK249" s="107">
        <f>ROUND(I249*H249,2)</f>
        <v>0</v>
      </c>
      <c r="BL249" s="29" t="s">
        <v>171</v>
      </c>
      <c r="BM249" s="106" t="s">
        <v>347</v>
      </c>
    </row>
    <row r="250" spans="2:51" s="109" customFormat="1" ht="12">
      <c r="B250" s="108"/>
      <c r="D250" s="110" t="s">
        <v>173</v>
      </c>
      <c r="E250" s="111" t="s">
        <v>1</v>
      </c>
      <c r="F250" s="112" t="s">
        <v>106</v>
      </c>
      <c r="H250" s="113">
        <v>627.6</v>
      </c>
      <c r="L250" s="108"/>
      <c r="M250" s="114"/>
      <c r="T250" s="115"/>
      <c r="AT250" s="111" t="s">
        <v>173</v>
      </c>
      <c r="AU250" s="111" t="s">
        <v>86</v>
      </c>
      <c r="AV250" s="109" t="s">
        <v>86</v>
      </c>
      <c r="AW250" s="109" t="s">
        <v>32</v>
      </c>
      <c r="AX250" s="109" t="s">
        <v>81</v>
      </c>
      <c r="AY250" s="111" t="s">
        <v>164</v>
      </c>
    </row>
    <row r="251" spans="2:65" s="16" customFormat="1" ht="24.15" customHeight="1">
      <c r="B251" s="15"/>
      <c r="C251" s="95" t="s">
        <v>348</v>
      </c>
      <c r="D251" s="95" t="s">
        <v>167</v>
      </c>
      <c r="E251" s="96" t="s">
        <v>349</v>
      </c>
      <c r="F251" s="97" t="s">
        <v>350</v>
      </c>
      <c r="G251" s="98" t="s">
        <v>170</v>
      </c>
      <c r="H251" s="99">
        <v>2.754</v>
      </c>
      <c r="I251" s="3"/>
      <c r="J251" s="100">
        <f>ROUND(I251*H251,2)</f>
        <v>0</v>
      </c>
      <c r="K251" s="101"/>
      <c r="L251" s="15"/>
      <c r="M251" s="102" t="s">
        <v>1</v>
      </c>
      <c r="N251" s="103" t="s">
        <v>41</v>
      </c>
      <c r="P251" s="104">
        <f>O251*H251</f>
        <v>0</v>
      </c>
      <c r="Q251" s="104">
        <v>0</v>
      </c>
      <c r="R251" s="104">
        <f>Q251*H251</f>
        <v>0</v>
      </c>
      <c r="S251" s="104">
        <v>1.594</v>
      </c>
      <c r="T251" s="105">
        <f>S251*H251</f>
        <v>4.389876</v>
      </c>
      <c r="AR251" s="106" t="s">
        <v>171</v>
      </c>
      <c r="AT251" s="106" t="s">
        <v>167</v>
      </c>
      <c r="AU251" s="106" t="s">
        <v>86</v>
      </c>
      <c r="AY251" s="29" t="s">
        <v>164</v>
      </c>
      <c r="BE251" s="107">
        <f>IF(N251="základní",J251,0)</f>
        <v>0</v>
      </c>
      <c r="BF251" s="107">
        <f>IF(N251="snížená",J251,0)</f>
        <v>0</v>
      </c>
      <c r="BG251" s="107">
        <f>IF(N251="zákl. přenesená",J251,0)</f>
        <v>0</v>
      </c>
      <c r="BH251" s="107">
        <f>IF(N251="sníž. přenesená",J251,0)</f>
        <v>0</v>
      </c>
      <c r="BI251" s="107">
        <f>IF(N251="nulová",J251,0)</f>
        <v>0</v>
      </c>
      <c r="BJ251" s="29" t="s">
        <v>81</v>
      </c>
      <c r="BK251" s="107">
        <f>ROUND(I251*H251,2)</f>
        <v>0</v>
      </c>
      <c r="BL251" s="29" t="s">
        <v>171</v>
      </c>
      <c r="BM251" s="106" t="s">
        <v>351</v>
      </c>
    </row>
    <row r="252" spans="2:51" s="109" customFormat="1" ht="12">
      <c r="B252" s="108"/>
      <c r="D252" s="110" t="s">
        <v>173</v>
      </c>
      <c r="E252" s="111" t="s">
        <v>1</v>
      </c>
      <c r="F252" s="112" t="s">
        <v>174</v>
      </c>
      <c r="H252" s="113">
        <v>0.945</v>
      </c>
      <c r="L252" s="108"/>
      <c r="M252" s="114"/>
      <c r="T252" s="115"/>
      <c r="AT252" s="111" t="s">
        <v>173</v>
      </c>
      <c r="AU252" s="111" t="s">
        <v>86</v>
      </c>
      <c r="AV252" s="109" t="s">
        <v>86</v>
      </c>
      <c r="AW252" s="109" t="s">
        <v>32</v>
      </c>
      <c r="AX252" s="109" t="s">
        <v>76</v>
      </c>
      <c r="AY252" s="111" t="s">
        <v>164</v>
      </c>
    </row>
    <row r="253" spans="2:51" s="109" customFormat="1" ht="12">
      <c r="B253" s="108"/>
      <c r="D253" s="110" t="s">
        <v>173</v>
      </c>
      <c r="E253" s="111" t="s">
        <v>1</v>
      </c>
      <c r="F253" s="112" t="s">
        <v>175</v>
      </c>
      <c r="H253" s="113">
        <v>1.485</v>
      </c>
      <c r="L253" s="108"/>
      <c r="M253" s="114"/>
      <c r="T253" s="115"/>
      <c r="AT253" s="111" t="s">
        <v>173</v>
      </c>
      <c r="AU253" s="111" t="s">
        <v>86</v>
      </c>
      <c r="AV253" s="109" t="s">
        <v>86</v>
      </c>
      <c r="AW253" s="109" t="s">
        <v>32</v>
      </c>
      <c r="AX253" s="109" t="s">
        <v>76</v>
      </c>
      <c r="AY253" s="111" t="s">
        <v>164</v>
      </c>
    </row>
    <row r="254" spans="2:51" s="109" customFormat="1" ht="12">
      <c r="B254" s="108"/>
      <c r="D254" s="110" t="s">
        <v>173</v>
      </c>
      <c r="E254" s="111" t="s">
        <v>1</v>
      </c>
      <c r="F254" s="112" t="s">
        <v>352</v>
      </c>
      <c r="H254" s="113">
        <v>0.324</v>
      </c>
      <c r="L254" s="108"/>
      <c r="M254" s="114"/>
      <c r="T254" s="115"/>
      <c r="AT254" s="111" t="s">
        <v>173</v>
      </c>
      <c r="AU254" s="111" t="s">
        <v>86</v>
      </c>
      <c r="AV254" s="109" t="s">
        <v>86</v>
      </c>
      <c r="AW254" s="109" t="s">
        <v>32</v>
      </c>
      <c r="AX254" s="109" t="s">
        <v>76</v>
      </c>
      <c r="AY254" s="111" t="s">
        <v>164</v>
      </c>
    </row>
    <row r="255" spans="2:51" s="117" customFormat="1" ht="12">
      <c r="B255" s="116"/>
      <c r="D255" s="110" t="s">
        <v>173</v>
      </c>
      <c r="E255" s="118" t="s">
        <v>1</v>
      </c>
      <c r="F255" s="119" t="s">
        <v>177</v>
      </c>
      <c r="H255" s="120">
        <v>2.754</v>
      </c>
      <c r="L255" s="116"/>
      <c r="M255" s="121"/>
      <c r="T255" s="122"/>
      <c r="AT255" s="118" t="s">
        <v>173</v>
      </c>
      <c r="AU255" s="118" t="s">
        <v>86</v>
      </c>
      <c r="AV255" s="117" t="s">
        <v>171</v>
      </c>
      <c r="AW255" s="117" t="s">
        <v>32</v>
      </c>
      <c r="AX255" s="117" t="s">
        <v>81</v>
      </c>
      <c r="AY255" s="118" t="s">
        <v>164</v>
      </c>
    </row>
    <row r="256" spans="2:63" s="84" customFormat="1" ht="22.75" customHeight="1">
      <c r="B256" s="83"/>
      <c r="D256" s="85" t="s">
        <v>75</v>
      </c>
      <c r="E256" s="93" t="s">
        <v>353</v>
      </c>
      <c r="F256" s="93" t="s">
        <v>354</v>
      </c>
      <c r="J256" s="94">
        <f>BK256</f>
        <v>0</v>
      </c>
      <c r="L256" s="83"/>
      <c r="M256" s="88"/>
      <c r="P256" s="89">
        <f>SUM(P257:P263)</f>
        <v>0</v>
      </c>
      <c r="R256" s="89">
        <f>SUM(R257:R263)</f>
        <v>0</v>
      </c>
      <c r="T256" s="90">
        <f>SUM(T257:T263)</f>
        <v>0</v>
      </c>
      <c r="AR256" s="85" t="s">
        <v>81</v>
      </c>
      <c r="AT256" s="91" t="s">
        <v>75</v>
      </c>
      <c r="AU256" s="91" t="s">
        <v>81</v>
      </c>
      <c r="AY256" s="85" t="s">
        <v>164</v>
      </c>
      <c r="BK256" s="92">
        <f>SUM(BK257:BK263)</f>
        <v>0</v>
      </c>
    </row>
    <row r="257" spans="2:65" s="16" customFormat="1" ht="33" customHeight="1">
      <c r="B257" s="15"/>
      <c r="C257" s="95" t="s">
        <v>355</v>
      </c>
      <c r="D257" s="95" t="s">
        <v>167</v>
      </c>
      <c r="E257" s="96" t="s">
        <v>356</v>
      </c>
      <c r="F257" s="97" t="s">
        <v>357</v>
      </c>
      <c r="G257" s="98" t="s">
        <v>358</v>
      </c>
      <c r="H257" s="99">
        <v>19.148</v>
      </c>
      <c r="I257" s="3"/>
      <c r="J257" s="100">
        <f>ROUND(I257*H257,2)</f>
        <v>0</v>
      </c>
      <c r="K257" s="101"/>
      <c r="L257" s="15"/>
      <c r="M257" s="102" t="s">
        <v>1</v>
      </c>
      <c r="N257" s="103" t="s">
        <v>41</v>
      </c>
      <c r="P257" s="104">
        <f>O257*H257</f>
        <v>0</v>
      </c>
      <c r="Q257" s="104">
        <v>0</v>
      </c>
      <c r="R257" s="104">
        <f>Q257*H257</f>
        <v>0</v>
      </c>
      <c r="S257" s="104">
        <v>0</v>
      </c>
      <c r="T257" s="105">
        <f>S257*H257</f>
        <v>0</v>
      </c>
      <c r="AR257" s="106" t="s">
        <v>171</v>
      </c>
      <c r="AT257" s="106" t="s">
        <v>167</v>
      </c>
      <c r="AU257" s="106" t="s">
        <v>86</v>
      </c>
      <c r="AY257" s="29" t="s">
        <v>164</v>
      </c>
      <c r="BE257" s="107">
        <f>IF(N257="základní",J257,0)</f>
        <v>0</v>
      </c>
      <c r="BF257" s="107">
        <f>IF(N257="snížená",J257,0)</f>
        <v>0</v>
      </c>
      <c r="BG257" s="107">
        <f>IF(N257="zákl. přenesená",J257,0)</f>
        <v>0</v>
      </c>
      <c r="BH257" s="107">
        <f>IF(N257="sníž. přenesená",J257,0)</f>
        <v>0</v>
      </c>
      <c r="BI257" s="107">
        <f>IF(N257="nulová",J257,0)</f>
        <v>0</v>
      </c>
      <c r="BJ257" s="29" t="s">
        <v>81</v>
      </c>
      <c r="BK257" s="107">
        <f>ROUND(I257*H257,2)</f>
        <v>0</v>
      </c>
      <c r="BL257" s="29" t="s">
        <v>171</v>
      </c>
      <c r="BM257" s="106" t="s">
        <v>359</v>
      </c>
    </row>
    <row r="258" spans="2:65" s="16" customFormat="1" ht="24.15" customHeight="1">
      <c r="B258" s="15"/>
      <c r="C258" s="95" t="s">
        <v>360</v>
      </c>
      <c r="D258" s="95" t="s">
        <v>167</v>
      </c>
      <c r="E258" s="96" t="s">
        <v>361</v>
      </c>
      <c r="F258" s="97" t="s">
        <v>362</v>
      </c>
      <c r="G258" s="98" t="s">
        <v>358</v>
      </c>
      <c r="H258" s="99">
        <v>19.148</v>
      </c>
      <c r="I258" s="3"/>
      <c r="J258" s="100">
        <f>ROUND(I258*H258,2)</f>
        <v>0</v>
      </c>
      <c r="K258" s="101"/>
      <c r="L258" s="15"/>
      <c r="M258" s="102" t="s">
        <v>1</v>
      </c>
      <c r="N258" s="103" t="s">
        <v>41</v>
      </c>
      <c r="P258" s="104">
        <f>O258*H258</f>
        <v>0</v>
      </c>
      <c r="Q258" s="104">
        <v>0</v>
      </c>
      <c r="R258" s="104">
        <f>Q258*H258</f>
        <v>0</v>
      </c>
      <c r="S258" s="104">
        <v>0</v>
      </c>
      <c r="T258" s="105">
        <f>S258*H258</f>
        <v>0</v>
      </c>
      <c r="AR258" s="106" t="s">
        <v>171</v>
      </c>
      <c r="AT258" s="106" t="s">
        <v>167</v>
      </c>
      <c r="AU258" s="106" t="s">
        <v>86</v>
      </c>
      <c r="AY258" s="29" t="s">
        <v>164</v>
      </c>
      <c r="BE258" s="107">
        <f>IF(N258="základní",J258,0)</f>
        <v>0</v>
      </c>
      <c r="BF258" s="107">
        <f>IF(N258="snížená",J258,0)</f>
        <v>0</v>
      </c>
      <c r="BG258" s="107">
        <f>IF(N258="zákl. přenesená",J258,0)</f>
        <v>0</v>
      </c>
      <c r="BH258" s="107">
        <f>IF(N258="sníž. přenesená",J258,0)</f>
        <v>0</v>
      </c>
      <c r="BI258" s="107">
        <f>IF(N258="nulová",J258,0)</f>
        <v>0</v>
      </c>
      <c r="BJ258" s="29" t="s">
        <v>81</v>
      </c>
      <c r="BK258" s="107">
        <f>ROUND(I258*H258,2)</f>
        <v>0</v>
      </c>
      <c r="BL258" s="29" t="s">
        <v>171</v>
      </c>
      <c r="BM258" s="106" t="s">
        <v>363</v>
      </c>
    </row>
    <row r="259" spans="2:65" s="16" customFormat="1" ht="24.15" customHeight="1">
      <c r="B259" s="15"/>
      <c r="C259" s="95" t="s">
        <v>364</v>
      </c>
      <c r="D259" s="95" t="s">
        <v>167</v>
      </c>
      <c r="E259" s="96" t="s">
        <v>365</v>
      </c>
      <c r="F259" s="97" t="s">
        <v>366</v>
      </c>
      <c r="G259" s="98" t="s">
        <v>358</v>
      </c>
      <c r="H259" s="99">
        <v>363.812</v>
      </c>
      <c r="I259" s="3"/>
      <c r="J259" s="100">
        <f>ROUND(I259*H259,2)</f>
        <v>0</v>
      </c>
      <c r="K259" s="101"/>
      <c r="L259" s="15"/>
      <c r="M259" s="102" t="s">
        <v>1</v>
      </c>
      <c r="N259" s="103" t="s">
        <v>41</v>
      </c>
      <c r="P259" s="104">
        <f>O259*H259</f>
        <v>0</v>
      </c>
      <c r="Q259" s="104">
        <v>0</v>
      </c>
      <c r="R259" s="104">
        <f>Q259*H259</f>
        <v>0</v>
      </c>
      <c r="S259" s="104">
        <v>0</v>
      </c>
      <c r="T259" s="105">
        <f>S259*H259</f>
        <v>0</v>
      </c>
      <c r="AR259" s="106" t="s">
        <v>171</v>
      </c>
      <c r="AT259" s="106" t="s">
        <v>167</v>
      </c>
      <c r="AU259" s="106" t="s">
        <v>86</v>
      </c>
      <c r="AY259" s="29" t="s">
        <v>164</v>
      </c>
      <c r="BE259" s="107">
        <f>IF(N259="základní",J259,0)</f>
        <v>0</v>
      </c>
      <c r="BF259" s="107">
        <f>IF(N259="snížená",J259,0)</f>
        <v>0</v>
      </c>
      <c r="BG259" s="107">
        <f>IF(N259="zákl. přenesená",J259,0)</f>
        <v>0</v>
      </c>
      <c r="BH259" s="107">
        <f>IF(N259="sníž. přenesená",J259,0)</f>
        <v>0</v>
      </c>
      <c r="BI259" s="107">
        <f>IF(N259="nulová",J259,0)</f>
        <v>0</v>
      </c>
      <c r="BJ259" s="29" t="s">
        <v>81</v>
      </c>
      <c r="BK259" s="107">
        <f>ROUND(I259*H259,2)</f>
        <v>0</v>
      </c>
      <c r="BL259" s="29" t="s">
        <v>171</v>
      </c>
      <c r="BM259" s="106" t="s">
        <v>367</v>
      </c>
    </row>
    <row r="260" spans="2:51" s="109" customFormat="1" ht="12">
      <c r="B260" s="108"/>
      <c r="D260" s="110" t="s">
        <v>173</v>
      </c>
      <c r="E260" s="111" t="s">
        <v>1</v>
      </c>
      <c r="F260" s="112" t="s">
        <v>368</v>
      </c>
      <c r="H260" s="113">
        <v>363.812</v>
      </c>
      <c r="L260" s="108"/>
      <c r="M260" s="114"/>
      <c r="T260" s="115"/>
      <c r="AT260" s="111" t="s">
        <v>173</v>
      </c>
      <c r="AU260" s="111" t="s">
        <v>86</v>
      </c>
      <c r="AV260" s="109" t="s">
        <v>86</v>
      </c>
      <c r="AW260" s="109" t="s">
        <v>32</v>
      </c>
      <c r="AX260" s="109" t="s">
        <v>81</v>
      </c>
      <c r="AY260" s="111" t="s">
        <v>164</v>
      </c>
    </row>
    <row r="261" spans="2:65" s="16" customFormat="1" ht="33" customHeight="1">
      <c r="B261" s="15"/>
      <c r="C261" s="95" t="s">
        <v>369</v>
      </c>
      <c r="D261" s="95" t="s">
        <v>167</v>
      </c>
      <c r="E261" s="96" t="s">
        <v>370</v>
      </c>
      <c r="F261" s="97" t="s">
        <v>371</v>
      </c>
      <c r="G261" s="98" t="s">
        <v>358</v>
      </c>
      <c r="H261" s="99">
        <v>1.318</v>
      </c>
      <c r="I261" s="3"/>
      <c r="J261" s="100">
        <f>ROUND(I261*H261,2)</f>
        <v>0</v>
      </c>
      <c r="K261" s="101"/>
      <c r="L261" s="15"/>
      <c r="M261" s="102" t="s">
        <v>1</v>
      </c>
      <c r="N261" s="103" t="s">
        <v>41</v>
      </c>
      <c r="P261" s="104">
        <f>O261*H261</f>
        <v>0</v>
      </c>
      <c r="Q261" s="104">
        <v>0</v>
      </c>
      <c r="R261" s="104">
        <f>Q261*H261</f>
        <v>0</v>
      </c>
      <c r="S261" s="104">
        <v>0</v>
      </c>
      <c r="T261" s="105">
        <f>S261*H261</f>
        <v>0</v>
      </c>
      <c r="AR261" s="106" t="s">
        <v>171</v>
      </c>
      <c r="AT261" s="106" t="s">
        <v>167</v>
      </c>
      <c r="AU261" s="106" t="s">
        <v>86</v>
      </c>
      <c r="AY261" s="29" t="s">
        <v>164</v>
      </c>
      <c r="BE261" s="107">
        <f>IF(N261="základní",J261,0)</f>
        <v>0</v>
      </c>
      <c r="BF261" s="107">
        <f>IF(N261="snížená",J261,0)</f>
        <v>0</v>
      </c>
      <c r="BG261" s="107">
        <f>IF(N261="zákl. přenesená",J261,0)</f>
        <v>0</v>
      </c>
      <c r="BH261" s="107">
        <f>IF(N261="sníž. přenesená",J261,0)</f>
        <v>0</v>
      </c>
      <c r="BI261" s="107">
        <f>IF(N261="nulová",J261,0)</f>
        <v>0</v>
      </c>
      <c r="BJ261" s="29" t="s">
        <v>81</v>
      </c>
      <c r="BK261" s="107">
        <f>ROUND(I261*H261,2)</f>
        <v>0</v>
      </c>
      <c r="BL261" s="29" t="s">
        <v>171</v>
      </c>
      <c r="BM261" s="106" t="s">
        <v>372</v>
      </c>
    </row>
    <row r="262" spans="2:65" s="16" customFormat="1" ht="44.25" customHeight="1">
      <c r="B262" s="15"/>
      <c r="C262" s="95" t="s">
        <v>373</v>
      </c>
      <c r="D262" s="95" t="s">
        <v>167</v>
      </c>
      <c r="E262" s="96" t="s">
        <v>374</v>
      </c>
      <c r="F262" s="97" t="s">
        <v>375</v>
      </c>
      <c r="G262" s="98" t="s">
        <v>358</v>
      </c>
      <c r="H262" s="99">
        <v>17.83</v>
      </c>
      <c r="I262" s="3"/>
      <c r="J262" s="100">
        <f>ROUND(I262*H262,2)</f>
        <v>0</v>
      </c>
      <c r="K262" s="101"/>
      <c r="L262" s="15"/>
      <c r="M262" s="102" t="s">
        <v>1</v>
      </c>
      <c r="N262" s="103" t="s">
        <v>41</v>
      </c>
      <c r="P262" s="104">
        <f>O262*H262</f>
        <v>0</v>
      </c>
      <c r="Q262" s="104">
        <v>0</v>
      </c>
      <c r="R262" s="104">
        <f>Q262*H262</f>
        <v>0</v>
      </c>
      <c r="S262" s="104">
        <v>0</v>
      </c>
      <c r="T262" s="105">
        <f>S262*H262</f>
        <v>0</v>
      </c>
      <c r="AR262" s="106" t="s">
        <v>171</v>
      </c>
      <c r="AT262" s="106" t="s">
        <v>167</v>
      </c>
      <c r="AU262" s="106" t="s">
        <v>86</v>
      </c>
      <c r="AY262" s="29" t="s">
        <v>164</v>
      </c>
      <c r="BE262" s="107">
        <f>IF(N262="základní",J262,0)</f>
        <v>0</v>
      </c>
      <c r="BF262" s="107">
        <f>IF(N262="snížená",J262,0)</f>
        <v>0</v>
      </c>
      <c r="BG262" s="107">
        <f>IF(N262="zákl. přenesená",J262,0)</f>
        <v>0</v>
      </c>
      <c r="BH262" s="107">
        <f>IF(N262="sníž. přenesená",J262,0)</f>
        <v>0</v>
      </c>
      <c r="BI262" s="107">
        <f>IF(N262="nulová",J262,0)</f>
        <v>0</v>
      </c>
      <c r="BJ262" s="29" t="s">
        <v>81</v>
      </c>
      <c r="BK262" s="107">
        <f>ROUND(I262*H262,2)</f>
        <v>0</v>
      </c>
      <c r="BL262" s="29" t="s">
        <v>171</v>
      </c>
      <c r="BM262" s="106" t="s">
        <v>376</v>
      </c>
    </row>
    <row r="263" spans="2:51" s="109" customFormat="1" ht="12">
      <c r="B263" s="108"/>
      <c r="D263" s="110" t="s">
        <v>173</v>
      </c>
      <c r="E263" s="111" t="s">
        <v>1</v>
      </c>
      <c r="F263" s="112" t="s">
        <v>377</v>
      </c>
      <c r="H263" s="113">
        <v>17.83</v>
      </c>
      <c r="L263" s="108"/>
      <c r="M263" s="114"/>
      <c r="T263" s="115"/>
      <c r="AT263" s="111" t="s">
        <v>173</v>
      </c>
      <c r="AU263" s="111" t="s">
        <v>86</v>
      </c>
      <c r="AV263" s="109" t="s">
        <v>86</v>
      </c>
      <c r="AW263" s="109" t="s">
        <v>32</v>
      </c>
      <c r="AX263" s="109" t="s">
        <v>81</v>
      </c>
      <c r="AY263" s="111" t="s">
        <v>164</v>
      </c>
    </row>
    <row r="264" spans="2:63" s="84" customFormat="1" ht="22.75" customHeight="1">
      <c r="B264" s="83"/>
      <c r="D264" s="85" t="s">
        <v>75</v>
      </c>
      <c r="E264" s="93" t="s">
        <v>378</v>
      </c>
      <c r="F264" s="93" t="s">
        <v>379</v>
      </c>
      <c r="J264" s="94">
        <f>BK264</f>
        <v>0</v>
      </c>
      <c r="L264" s="83"/>
      <c r="M264" s="88"/>
      <c r="P264" s="89">
        <f>P265</f>
        <v>0</v>
      </c>
      <c r="R264" s="89">
        <f>R265</f>
        <v>0</v>
      </c>
      <c r="T264" s="90">
        <f>T265</f>
        <v>0</v>
      </c>
      <c r="AR264" s="85" t="s">
        <v>81</v>
      </c>
      <c r="AT264" s="91" t="s">
        <v>75</v>
      </c>
      <c r="AU264" s="91" t="s">
        <v>81</v>
      </c>
      <c r="AY264" s="85" t="s">
        <v>164</v>
      </c>
      <c r="BK264" s="92">
        <f>BK265</f>
        <v>0</v>
      </c>
    </row>
    <row r="265" spans="2:65" s="16" customFormat="1" ht="24.15" customHeight="1">
      <c r="B265" s="15"/>
      <c r="C265" s="95" t="s">
        <v>380</v>
      </c>
      <c r="D265" s="95" t="s">
        <v>167</v>
      </c>
      <c r="E265" s="96" t="s">
        <v>381</v>
      </c>
      <c r="F265" s="97" t="s">
        <v>382</v>
      </c>
      <c r="G265" s="98" t="s">
        <v>358</v>
      </c>
      <c r="H265" s="99">
        <v>16.515</v>
      </c>
      <c r="I265" s="3"/>
      <c r="J265" s="100">
        <f>ROUND(I265*H265,2)</f>
        <v>0</v>
      </c>
      <c r="K265" s="101"/>
      <c r="L265" s="15"/>
      <c r="M265" s="102" t="s">
        <v>1</v>
      </c>
      <c r="N265" s="103" t="s">
        <v>41</v>
      </c>
      <c r="P265" s="104">
        <f>O265*H265</f>
        <v>0</v>
      </c>
      <c r="Q265" s="104">
        <v>0</v>
      </c>
      <c r="R265" s="104">
        <f>Q265*H265</f>
        <v>0</v>
      </c>
      <c r="S265" s="104">
        <v>0</v>
      </c>
      <c r="T265" s="105">
        <f>S265*H265</f>
        <v>0</v>
      </c>
      <c r="AR265" s="106" t="s">
        <v>171</v>
      </c>
      <c r="AT265" s="106" t="s">
        <v>167</v>
      </c>
      <c r="AU265" s="106" t="s">
        <v>86</v>
      </c>
      <c r="AY265" s="29" t="s">
        <v>164</v>
      </c>
      <c r="BE265" s="107">
        <f>IF(N265="základní",J265,0)</f>
        <v>0</v>
      </c>
      <c r="BF265" s="107">
        <f>IF(N265="snížená",J265,0)</f>
        <v>0</v>
      </c>
      <c r="BG265" s="107">
        <f>IF(N265="zákl. přenesená",J265,0)</f>
        <v>0</v>
      </c>
      <c r="BH265" s="107">
        <f>IF(N265="sníž. přenesená",J265,0)</f>
        <v>0</v>
      </c>
      <c r="BI265" s="107">
        <f>IF(N265="nulová",J265,0)</f>
        <v>0</v>
      </c>
      <c r="BJ265" s="29" t="s">
        <v>81</v>
      </c>
      <c r="BK265" s="107">
        <f>ROUND(I265*H265,2)</f>
        <v>0</v>
      </c>
      <c r="BL265" s="29" t="s">
        <v>171</v>
      </c>
      <c r="BM265" s="106" t="s">
        <v>383</v>
      </c>
    </row>
    <row r="266" spans="2:63" s="84" customFormat="1" ht="25.9" customHeight="1">
      <c r="B266" s="83"/>
      <c r="D266" s="85" t="s">
        <v>75</v>
      </c>
      <c r="E266" s="86" t="s">
        <v>384</v>
      </c>
      <c r="F266" s="86" t="s">
        <v>385</v>
      </c>
      <c r="J266" s="87">
        <f>BK266</f>
        <v>0</v>
      </c>
      <c r="L266" s="83"/>
      <c r="M266" s="88"/>
      <c r="P266" s="89">
        <f>P267+P274+P302+P311+P340+P362+P463+P476+P481+P542+P582</f>
        <v>0</v>
      </c>
      <c r="R266" s="89">
        <f>R267+R274+R302+R311+R340+R362+R463+R476+R481+R542+R582</f>
        <v>15.14211719000001</v>
      </c>
      <c r="T266" s="90">
        <f>T267+T274+T302+T311+T340+T362+T463+T476+T481+T542+T582</f>
        <v>14.297970239999998</v>
      </c>
      <c r="AR266" s="85" t="s">
        <v>86</v>
      </c>
      <c r="AT266" s="91" t="s">
        <v>75</v>
      </c>
      <c r="AU266" s="91" t="s">
        <v>76</v>
      </c>
      <c r="AY266" s="85" t="s">
        <v>164</v>
      </c>
      <c r="BK266" s="92">
        <f>BK267+BK274+BK302+BK311+BK340+BK362+BK463+BK476+BK481+BK542+BK582</f>
        <v>0</v>
      </c>
    </row>
    <row r="267" spans="2:63" s="84" customFormat="1" ht="22.75" customHeight="1">
      <c r="B267" s="83"/>
      <c r="D267" s="85" t="s">
        <v>75</v>
      </c>
      <c r="E267" s="93" t="s">
        <v>386</v>
      </c>
      <c r="F267" s="93" t="s">
        <v>387</v>
      </c>
      <c r="J267" s="94">
        <f>BK267</f>
        <v>0</v>
      </c>
      <c r="L267" s="83"/>
      <c r="M267" s="88"/>
      <c r="P267" s="89">
        <f>SUM(P268:P273)</f>
        <v>0</v>
      </c>
      <c r="R267" s="89">
        <f>SUM(R268:R273)</f>
        <v>0</v>
      </c>
      <c r="T267" s="90">
        <f>SUM(T268:T273)</f>
        <v>0.67848</v>
      </c>
      <c r="AR267" s="85" t="s">
        <v>86</v>
      </c>
      <c r="AT267" s="91" t="s">
        <v>75</v>
      </c>
      <c r="AU267" s="91" t="s">
        <v>81</v>
      </c>
      <c r="AY267" s="85" t="s">
        <v>164</v>
      </c>
      <c r="BK267" s="92">
        <f>SUM(BK268:BK273)</f>
        <v>0</v>
      </c>
    </row>
    <row r="268" spans="2:65" s="16" customFormat="1" ht="24.15" customHeight="1">
      <c r="B268" s="15"/>
      <c r="C268" s="95" t="s">
        <v>388</v>
      </c>
      <c r="D268" s="95" t="s">
        <v>167</v>
      </c>
      <c r="E268" s="96" t="s">
        <v>389</v>
      </c>
      <c r="F268" s="97" t="s">
        <v>390</v>
      </c>
      <c r="G268" s="98" t="s">
        <v>184</v>
      </c>
      <c r="H268" s="99">
        <v>61.68</v>
      </c>
      <c r="I268" s="3"/>
      <c r="J268" s="100">
        <f>ROUND(I268*H268,2)</f>
        <v>0</v>
      </c>
      <c r="K268" s="101"/>
      <c r="L268" s="15"/>
      <c r="M268" s="102" t="s">
        <v>1</v>
      </c>
      <c r="N268" s="103" t="s">
        <v>41</v>
      </c>
      <c r="P268" s="104">
        <f>O268*H268</f>
        <v>0</v>
      </c>
      <c r="Q268" s="104">
        <v>0</v>
      </c>
      <c r="R268" s="104">
        <f>Q268*H268</f>
        <v>0</v>
      </c>
      <c r="S268" s="104">
        <v>0.0055</v>
      </c>
      <c r="T268" s="105">
        <f>S268*H268</f>
        <v>0.33924</v>
      </c>
      <c r="AR268" s="106" t="s">
        <v>264</v>
      </c>
      <c r="AT268" s="106" t="s">
        <v>167</v>
      </c>
      <c r="AU268" s="106" t="s">
        <v>86</v>
      </c>
      <c r="AY268" s="29" t="s">
        <v>164</v>
      </c>
      <c r="BE268" s="107">
        <f>IF(N268="základní",J268,0)</f>
        <v>0</v>
      </c>
      <c r="BF268" s="107">
        <f>IF(N268="snížená",J268,0)</f>
        <v>0</v>
      </c>
      <c r="BG268" s="107">
        <f>IF(N268="zákl. přenesená",J268,0)</f>
        <v>0</v>
      </c>
      <c r="BH268" s="107">
        <f>IF(N268="sníž. přenesená",J268,0)</f>
        <v>0</v>
      </c>
      <c r="BI268" s="107">
        <f>IF(N268="nulová",J268,0)</f>
        <v>0</v>
      </c>
      <c r="BJ268" s="29" t="s">
        <v>81</v>
      </c>
      <c r="BK268" s="107">
        <f>ROUND(I268*H268,2)</f>
        <v>0</v>
      </c>
      <c r="BL268" s="29" t="s">
        <v>264</v>
      </c>
      <c r="BM268" s="106" t="s">
        <v>391</v>
      </c>
    </row>
    <row r="269" spans="2:51" s="124" customFormat="1" ht="12">
      <c r="B269" s="123"/>
      <c r="D269" s="110" t="s">
        <v>173</v>
      </c>
      <c r="E269" s="125" t="s">
        <v>1</v>
      </c>
      <c r="F269" s="126" t="s">
        <v>392</v>
      </c>
      <c r="H269" s="125" t="s">
        <v>1</v>
      </c>
      <c r="L269" s="123"/>
      <c r="M269" s="127"/>
      <c r="T269" s="128"/>
      <c r="AT269" s="125" t="s">
        <v>173</v>
      </c>
      <c r="AU269" s="125" t="s">
        <v>86</v>
      </c>
      <c r="AV269" s="124" t="s">
        <v>81</v>
      </c>
      <c r="AW269" s="124" t="s">
        <v>32</v>
      </c>
      <c r="AX269" s="124" t="s">
        <v>76</v>
      </c>
      <c r="AY269" s="125" t="s">
        <v>164</v>
      </c>
    </row>
    <row r="270" spans="2:51" s="109" customFormat="1" ht="12">
      <c r="B270" s="108"/>
      <c r="D270" s="110" t="s">
        <v>173</v>
      </c>
      <c r="E270" s="111" t="s">
        <v>1</v>
      </c>
      <c r="F270" s="112" t="s">
        <v>393</v>
      </c>
      <c r="H270" s="113">
        <v>61.68</v>
      </c>
      <c r="L270" s="108"/>
      <c r="M270" s="114"/>
      <c r="T270" s="115"/>
      <c r="AT270" s="111" t="s">
        <v>173</v>
      </c>
      <c r="AU270" s="111" t="s">
        <v>86</v>
      </c>
      <c r="AV270" s="109" t="s">
        <v>86</v>
      </c>
      <c r="AW270" s="109" t="s">
        <v>32</v>
      </c>
      <c r="AX270" s="109" t="s">
        <v>81</v>
      </c>
      <c r="AY270" s="111" t="s">
        <v>164</v>
      </c>
    </row>
    <row r="271" spans="2:65" s="16" customFormat="1" ht="24.15" customHeight="1">
      <c r="B271" s="15"/>
      <c r="C271" s="95" t="s">
        <v>394</v>
      </c>
      <c r="D271" s="95" t="s">
        <v>167</v>
      </c>
      <c r="E271" s="96" t="s">
        <v>395</v>
      </c>
      <c r="F271" s="97" t="s">
        <v>396</v>
      </c>
      <c r="G271" s="98" t="s">
        <v>184</v>
      </c>
      <c r="H271" s="99">
        <v>30.84</v>
      </c>
      <c r="I271" s="3"/>
      <c r="J271" s="100">
        <f>ROUND(I271*H271,2)</f>
        <v>0</v>
      </c>
      <c r="K271" s="101"/>
      <c r="L271" s="15"/>
      <c r="M271" s="102" t="s">
        <v>1</v>
      </c>
      <c r="N271" s="103" t="s">
        <v>41</v>
      </c>
      <c r="P271" s="104">
        <f>O271*H271</f>
        <v>0</v>
      </c>
      <c r="Q271" s="104">
        <v>0</v>
      </c>
      <c r="R271" s="104">
        <f>Q271*H271</f>
        <v>0</v>
      </c>
      <c r="S271" s="104">
        <v>0.011</v>
      </c>
      <c r="T271" s="105">
        <f>S271*H271</f>
        <v>0.33924</v>
      </c>
      <c r="AR271" s="106" t="s">
        <v>264</v>
      </c>
      <c r="AT271" s="106" t="s">
        <v>167</v>
      </c>
      <c r="AU271" s="106" t="s">
        <v>86</v>
      </c>
      <c r="AY271" s="29" t="s">
        <v>164</v>
      </c>
      <c r="BE271" s="107">
        <f>IF(N271="základní",J271,0)</f>
        <v>0</v>
      </c>
      <c r="BF271" s="107">
        <f>IF(N271="snížená",J271,0)</f>
        <v>0</v>
      </c>
      <c r="BG271" s="107">
        <f>IF(N271="zákl. přenesená",J271,0)</f>
        <v>0</v>
      </c>
      <c r="BH271" s="107">
        <f>IF(N271="sníž. přenesená",J271,0)</f>
        <v>0</v>
      </c>
      <c r="BI271" s="107">
        <f>IF(N271="nulová",J271,0)</f>
        <v>0</v>
      </c>
      <c r="BJ271" s="29" t="s">
        <v>81</v>
      </c>
      <c r="BK271" s="107">
        <f>ROUND(I271*H271,2)</f>
        <v>0</v>
      </c>
      <c r="BL271" s="29" t="s">
        <v>264</v>
      </c>
      <c r="BM271" s="106" t="s">
        <v>397</v>
      </c>
    </row>
    <row r="272" spans="2:51" s="109" customFormat="1" ht="12">
      <c r="B272" s="108"/>
      <c r="D272" s="110" t="s">
        <v>173</v>
      </c>
      <c r="E272" s="111" t="s">
        <v>1</v>
      </c>
      <c r="F272" s="112" t="s">
        <v>115</v>
      </c>
      <c r="H272" s="113">
        <v>30.84</v>
      </c>
      <c r="L272" s="108"/>
      <c r="M272" s="114"/>
      <c r="T272" s="115"/>
      <c r="AT272" s="111" t="s">
        <v>173</v>
      </c>
      <c r="AU272" s="111" t="s">
        <v>86</v>
      </c>
      <c r="AV272" s="109" t="s">
        <v>86</v>
      </c>
      <c r="AW272" s="109" t="s">
        <v>32</v>
      </c>
      <c r="AX272" s="109" t="s">
        <v>81</v>
      </c>
      <c r="AY272" s="111" t="s">
        <v>164</v>
      </c>
    </row>
    <row r="273" spans="2:65" s="16" customFormat="1" ht="24.15" customHeight="1">
      <c r="B273" s="15"/>
      <c r="C273" s="95" t="s">
        <v>398</v>
      </c>
      <c r="D273" s="95" t="s">
        <v>167</v>
      </c>
      <c r="E273" s="96" t="s">
        <v>399</v>
      </c>
      <c r="F273" s="97" t="s">
        <v>400</v>
      </c>
      <c r="G273" s="98" t="s">
        <v>401</v>
      </c>
      <c r="H273" s="5"/>
      <c r="I273" s="3"/>
      <c r="J273" s="100">
        <f>ROUND(I273*H273,2)</f>
        <v>0</v>
      </c>
      <c r="K273" s="101"/>
      <c r="L273" s="15"/>
      <c r="M273" s="102" t="s">
        <v>1</v>
      </c>
      <c r="N273" s="103" t="s">
        <v>41</v>
      </c>
      <c r="P273" s="104">
        <f>O273*H273</f>
        <v>0</v>
      </c>
      <c r="Q273" s="104">
        <v>0</v>
      </c>
      <c r="R273" s="104">
        <f>Q273*H273</f>
        <v>0</v>
      </c>
      <c r="S273" s="104">
        <v>0</v>
      </c>
      <c r="T273" s="105">
        <f>S273*H273</f>
        <v>0</v>
      </c>
      <c r="AR273" s="106" t="s">
        <v>264</v>
      </c>
      <c r="AT273" s="106" t="s">
        <v>167</v>
      </c>
      <c r="AU273" s="106" t="s">
        <v>86</v>
      </c>
      <c r="AY273" s="29" t="s">
        <v>164</v>
      </c>
      <c r="BE273" s="107">
        <f>IF(N273="základní",J273,0)</f>
        <v>0</v>
      </c>
      <c r="BF273" s="107">
        <f>IF(N273="snížená",J273,0)</f>
        <v>0</v>
      </c>
      <c r="BG273" s="107">
        <f>IF(N273="zákl. přenesená",J273,0)</f>
        <v>0</v>
      </c>
      <c r="BH273" s="107">
        <f>IF(N273="sníž. přenesená",J273,0)</f>
        <v>0</v>
      </c>
      <c r="BI273" s="107">
        <f>IF(N273="nulová",J273,0)</f>
        <v>0</v>
      </c>
      <c r="BJ273" s="29" t="s">
        <v>81</v>
      </c>
      <c r="BK273" s="107">
        <f>ROUND(I273*H273,2)</f>
        <v>0</v>
      </c>
      <c r="BL273" s="29" t="s">
        <v>264</v>
      </c>
      <c r="BM273" s="106" t="s">
        <v>402</v>
      </c>
    </row>
    <row r="274" spans="2:63" s="84" customFormat="1" ht="22.75" customHeight="1">
      <c r="B274" s="83"/>
      <c r="D274" s="85" t="s">
        <v>75</v>
      </c>
      <c r="E274" s="93" t="s">
        <v>403</v>
      </c>
      <c r="F274" s="93" t="s">
        <v>404</v>
      </c>
      <c r="J274" s="94">
        <f>BK274</f>
        <v>0</v>
      </c>
      <c r="L274" s="83"/>
      <c r="M274" s="88"/>
      <c r="P274" s="89">
        <f>SUM(P275:P301)</f>
        <v>0</v>
      </c>
      <c r="R274" s="89">
        <f>SUM(R275:R301)</f>
        <v>1.2488678</v>
      </c>
      <c r="T274" s="90">
        <f>SUM(T275:T301)</f>
        <v>2.8419298</v>
      </c>
      <c r="AR274" s="85" t="s">
        <v>86</v>
      </c>
      <c r="AT274" s="91" t="s">
        <v>75</v>
      </c>
      <c r="AU274" s="91" t="s">
        <v>81</v>
      </c>
      <c r="AY274" s="85" t="s">
        <v>164</v>
      </c>
      <c r="BK274" s="92">
        <f>SUM(BK275:BK301)</f>
        <v>0</v>
      </c>
    </row>
    <row r="275" spans="2:65" s="16" customFormat="1" ht="24.15" customHeight="1">
      <c r="B275" s="15"/>
      <c r="C275" s="95" t="s">
        <v>405</v>
      </c>
      <c r="D275" s="95" t="s">
        <v>167</v>
      </c>
      <c r="E275" s="96" t="s">
        <v>406</v>
      </c>
      <c r="F275" s="97" t="s">
        <v>407</v>
      </c>
      <c r="G275" s="98" t="s">
        <v>184</v>
      </c>
      <c r="H275" s="99">
        <v>6.66</v>
      </c>
      <c r="I275" s="3"/>
      <c r="J275" s="100">
        <f>ROUND(I275*H275,2)</f>
        <v>0</v>
      </c>
      <c r="K275" s="101"/>
      <c r="L275" s="15"/>
      <c r="M275" s="102" t="s">
        <v>1</v>
      </c>
      <c r="N275" s="103" t="s">
        <v>41</v>
      </c>
      <c r="P275" s="104">
        <f>O275*H275</f>
        <v>0</v>
      </c>
      <c r="Q275" s="104">
        <v>0.00024</v>
      </c>
      <c r="R275" s="104">
        <f>Q275*H275</f>
        <v>0.0015984</v>
      </c>
      <c r="S275" s="104">
        <v>0</v>
      </c>
      <c r="T275" s="105">
        <f>S275*H275</f>
        <v>0</v>
      </c>
      <c r="AR275" s="106" t="s">
        <v>264</v>
      </c>
      <c r="AT275" s="106" t="s">
        <v>167</v>
      </c>
      <c r="AU275" s="106" t="s">
        <v>86</v>
      </c>
      <c r="AY275" s="29" t="s">
        <v>164</v>
      </c>
      <c r="BE275" s="107">
        <f>IF(N275="základní",J275,0)</f>
        <v>0</v>
      </c>
      <c r="BF275" s="107">
        <f>IF(N275="snížená",J275,0)</f>
        <v>0</v>
      </c>
      <c r="BG275" s="107">
        <f>IF(N275="zákl. přenesená",J275,0)</f>
        <v>0</v>
      </c>
      <c r="BH275" s="107">
        <f>IF(N275="sníž. přenesená",J275,0)</f>
        <v>0</v>
      </c>
      <c r="BI275" s="107">
        <f>IF(N275="nulová",J275,0)</f>
        <v>0</v>
      </c>
      <c r="BJ275" s="29" t="s">
        <v>81</v>
      </c>
      <c r="BK275" s="107">
        <f>ROUND(I275*H275,2)</f>
        <v>0</v>
      </c>
      <c r="BL275" s="29" t="s">
        <v>264</v>
      </c>
      <c r="BM275" s="106" t="s">
        <v>408</v>
      </c>
    </row>
    <row r="276" spans="2:51" s="124" customFormat="1" ht="12">
      <c r="B276" s="123"/>
      <c r="D276" s="110" t="s">
        <v>173</v>
      </c>
      <c r="E276" s="125" t="s">
        <v>1</v>
      </c>
      <c r="F276" s="126" t="s">
        <v>409</v>
      </c>
      <c r="H276" s="125" t="s">
        <v>1</v>
      </c>
      <c r="L276" s="123"/>
      <c r="M276" s="127"/>
      <c r="T276" s="128"/>
      <c r="AT276" s="125" t="s">
        <v>173</v>
      </c>
      <c r="AU276" s="125" t="s">
        <v>86</v>
      </c>
      <c r="AV276" s="124" t="s">
        <v>81</v>
      </c>
      <c r="AW276" s="124" t="s">
        <v>32</v>
      </c>
      <c r="AX276" s="124" t="s">
        <v>76</v>
      </c>
      <c r="AY276" s="125" t="s">
        <v>164</v>
      </c>
    </row>
    <row r="277" spans="2:51" s="109" customFormat="1" ht="12">
      <c r="B277" s="108"/>
      <c r="D277" s="110" t="s">
        <v>173</v>
      </c>
      <c r="E277" s="111" t="s">
        <v>1</v>
      </c>
      <c r="F277" s="112" t="s">
        <v>410</v>
      </c>
      <c r="H277" s="113">
        <v>6.66</v>
      </c>
      <c r="L277" s="108"/>
      <c r="M277" s="114"/>
      <c r="T277" s="115"/>
      <c r="AT277" s="111" t="s">
        <v>173</v>
      </c>
      <c r="AU277" s="111" t="s">
        <v>86</v>
      </c>
      <c r="AV277" s="109" t="s">
        <v>86</v>
      </c>
      <c r="AW277" s="109" t="s">
        <v>32</v>
      </c>
      <c r="AX277" s="109" t="s">
        <v>81</v>
      </c>
      <c r="AY277" s="111" t="s">
        <v>164</v>
      </c>
    </row>
    <row r="278" spans="2:65" s="16" customFormat="1" ht="24.15" customHeight="1">
      <c r="B278" s="15"/>
      <c r="C278" s="129" t="s">
        <v>411</v>
      </c>
      <c r="D278" s="129" t="s">
        <v>226</v>
      </c>
      <c r="E278" s="130" t="s">
        <v>412</v>
      </c>
      <c r="F278" s="131" t="s">
        <v>413</v>
      </c>
      <c r="G278" s="132" t="s">
        <v>184</v>
      </c>
      <c r="H278" s="133">
        <v>6.793</v>
      </c>
      <c r="I278" s="4"/>
      <c r="J278" s="134">
        <f>ROUND(I278*H278,2)</f>
        <v>0</v>
      </c>
      <c r="K278" s="135"/>
      <c r="L278" s="136"/>
      <c r="M278" s="137" t="s">
        <v>1</v>
      </c>
      <c r="N278" s="138" t="s">
        <v>41</v>
      </c>
      <c r="P278" s="104">
        <f>O278*H278</f>
        <v>0</v>
      </c>
      <c r="Q278" s="104">
        <v>0.0048</v>
      </c>
      <c r="R278" s="104">
        <f>Q278*H278</f>
        <v>0.0326064</v>
      </c>
      <c r="S278" s="104">
        <v>0</v>
      </c>
      <c r="T278" s="105">
        <f>S278*H278</f>
        <v>0</v>
      </c>
      <c r="AR278" s="106" t="s">
        <v>344</v>
      </c>
      <c r="AT278" s="106" t="s">
        <v>226</v>
      </c>
      <c r="AU278" s="106" t="s">
        <v>86</v>
      </c>
      <c r="AY278" s="29" t="s">
        <v>164</v>
      </c>
      <c r="BE278" s="107">
        <f>IF(N278="základní",J278,0)</f>
        <v>0</v>
      </c>
      <c r="BF278" s="107">
        <f>IF(N278="snížená",J278,0)</f>
        <v>0</v>
      </c>
      <c r="BG278" s="107">
        <f>IF(N278="zákl. přenesená",J278,0)</f>
        <v>0</v>
      </c>
      <c r="BH278" s="107">
        <f>IF(N278="sníž. přenesená",J278,0)</f>
        <v>0</v>
      </c>
      <c r="BI278" s="107">
        <f>IF(N278="nulová",J278,0)</f>
        <v>0</v>
      </c>
      <c r="BJ278" s="29" t="s">
        <v>81</v>
      </c>
      <c r="BK278" s="107">
        <f>ROUND(I278*H278,2)</f>
        <v>0</v>
      </c>
      <c r="BL278" s="29" t="s">
        <v>264</v>
      </c>
      <c r="BM278" s="106" t="s">
        <v>414</v>
      </c>
    </row>
    <row r="279" spans="2:51" s="109" customFormat="1" ht="12">
      <c r="B279" s="108"/>
      <c r="D279" s="110" t="s">
        <v>173</v>
      </c>
      <c r="E279" s="111" t="s">
        <v>1</v>
      </c>
      <c r="F279" s="112" t="s">
        <v>415</v>
      </c>
      <c r="H279" s="113">
        <v>6.66</v>
      </c>
      <c r="L279" s="108"/>
      <c r="M279" s="114"/>
      <c r="T279" s="115"/>
      <c r="AT279" s="111" t="s">
        <v>173</v>
      </c>
      <c r="AU279" s="111" t="s">
        <v>86</v>
      </c>
      <c r="AV279" s="109" t="s">
        <v>86</v>
      </c>
      <c r="AW279" s="109" t="s">
        <v>32</v>
      </c>
      <c r="AX279" s="109" t="s">
        <v>76</v>
      </c>
      <c r="AY279" s="111" t="s">
        <v>164</v>
      </c>
    </row>
    <row r="280" spans="2:51" s="109" customFormat="1" ht="12">
      <c r="B280" s="108"/>
      <c r="D280" s="110" t="s">
        <v>173</v>
      </c>
      <c r="E280" s="111" t="s">
        <v>1</v>
      </c>
      <c r="F280" s="112" t="s">
        <v>416</v>
      </c>
      <c r="H280" s="113">
        <v>6.793</v>
      </c>
      <c r="L280" s="108"/>
      <c r="M280" s="114"/>
      <c r="T280" s="115"/>
      <c r="AT280" s="111" t="s">
        <v>173</v>
      </c>
      <c r="AU280" s="111" t="s">
        <v>86</v>
      </c>
      <c r="AV280" s="109" t="s">
        <v>86</v>
      </c>
      <c r="AW280" s="109" t="s">
        <v>32</v>
      </c>
      <c r="AX280" s="109" t="s">
        <v>81</v>
      </c>
      <c r="AY280" s="111" t="s">
        <v>164</v>
      </c>
    </row>
    <row r="281" spans="2:65" s="16" customFormat="1" ht="24.15" customHeight="1">
      <c r="B281" s="15"/>
      <c r="C281" s="95" t="s">
        <v>417</v>
      </c>
      <c r="D281" s="95" t="s">
        <v>167</v>
      </c>
      <c r="E281" s="96" t="s">
        <v>418</v>
      </c>
      <c r="F281" s="97" t="s">
        <v>419</v>
      </c>
      <c r="G281" s="98" t="s">
        <v>184</v>
      </c>
      <c r="H281" s="99">
        <v>30.84</v>
      </c>
      <c r="I281" s="3"/>
      <c r="J281" s="100">
        <f>ROUND(I281*H281,2)</f>
        <v>0</v>
      </c>
      <c r="K281" s="101"/>
      <c r="L281" s="15"/>
      <c r="M281" s="102" t="s">
        <v>1</v>
      </c>
      <c r="N281" s="103" t="s">
        <v>41</v>
      </c>
      <c r="P281" s="104">
        <f>O281*H281</f>
        <v>0</v>
      </c>
      <c r="Q281" s="104">
        <v>0</v>
      </c>
      <c r="R281" s="104">
        <f>Q281*H281</f>
        <v>0</v>
      </c>
      <c r="S281" s="104">
        <v>0</v>
      </c>
      <c r="T281" s="105">
        <f>S281*H281</f>
        <v>0</v>
      </c>
      <c r="AR281" s="106" t="s">
        <v>264</v>
      </c>
      <c r="AT281" s="106" t="s">
        <v>167</v>
      </c>
      <c r="AU281" s="106" t="s">
        <v>86</v>
      </c>
      <c r="AY281" s="29" t="s">
        <v>164</v>
      </c>
      <c r="BE281" s="107">
        <f>IF(N281="základní",J281,0)</f>
        <v>0</v>
      </c>
      <c r="BF281" s="107">
        <f>IF(N281="snížená",J281,0)</f>
        <v>0</v>
      </c>
      <c r="BG281" s="107">
        <f>IF(N281="zákl. přenesená",J281,0)</f>
        <v>0</v>
      </c>
      <c r="BH281" s="107">
        <f>IF(N281="sníž. přenesená",J281,0)</f>
        <v>0</v>
      </c>
      <c r="BI281" s="107">
        <f>IF(N281="nulová",J281,0)</f>
        <v>0</v>
      </c>
      <c r="BJ281" s="29" t="s">
        <v>81</v>
      </c>
      <c r="BK281" s="107">
        <f>ROUND(I281*H281,2)</f>
        <v>0</v>
      </c>
      <c r="BL281" s="29" t="s">
        <v>264</v>
      </c>
      <c r="BM281" s="106" t="s">
        <v>420</v>
      </c>
    </row>
    <row r="282" spans="2:51" s="109" customFormat="1" ht="12">
      <c r="B282" s="108"/>
      <c r="D282" s="110" t="s">
        <v>173</v>
      </c>
      <c r="E282" s="111" t="s">
        <v>1</v>
      </c>
      <c r="F282" s="112" t="s">
        <v>115</v>
      </c>
      <c r="H282" s="113">
        <v>30.84</v>
      </c>
      <c r="L282" s="108"/>
      <c r="M282" s="114"/>
      <c r="T282" s="115"/>
      <c r="AT282" s="111" t="s">
        <v>173</v>
      </c>
      <c r="AU282" s="111" t="s">
        <v>86</v>
      </c>
      <c r="AV282" s="109" t="s">
        <v>86</v>
      </c>
      <c r="AW282" s="109" t="s">
        <v>32</v>
      </c>
      <c r="AX282" s="109" t="s">
        <v>81</v>
      </c>
      <c r="AY282" s="111" t="s">
        <v>164</v>
      </c>
    </row>
    <row r="283" spans="2:65" s="16" customFormat="1" ht="24.15" customHeight="1">
      <c r="B283" s="15"/>
      <c r="C283" s="129" t="s">
        <v>421</v>
      </c>
      <c r="D283" s="129" t="s">
        <v>226</v>
      </c>
      <c r="E283" s="130" t="s">
        <v>412</v>
      </c>
      <c r="F283" s="131" t="s">
        <v>413</v>
      </c>
      <c r="G283" s="132" t="s">
        <v>184</v>
      </c>
      <c r="H283" s="133">
        <v>29.56</v>
      </c>
      <c r="I283" s="4"/>
      <c r="J283" s="134">
        <f>ROUND(I283*H283,2)</f>
        <v>0</v>
      </c>
      <c r="K283" s="135"/>
      <c r="L283" s="136"/>
      <c r="M283" s="137" t="s">
        <v>1</v>
      </c>
      <c r="N283" s="138" t="s">
        <v>41</v>
      </c>
      <c r="P283" s="104">
        <f>O283*H283</f>
        <v>0</v>
      </c>
      <c r="Q283" s="104">
        <v>0.0048</v>
      </c>
      <c r="R283" s="104">
        <f>Q283*H283</f>
        <v>0.141888</v>
      </c>
      <c r="S283" s="104">
        <v>0</v>
      </c>
      <c r="T283" s="105">
        <f>S283*H283</f>
        <v>0</v>
      </c>
      <c r="AR283" s="106" t="s">
        <v>344</v>
      </c>
      <c r="AT283" s="106" t="s">
        <v>226</v>
      </c>
      <c r="AU283" s="106" t="s">
        <v>86</v>
      </c>
      <c r="AY283" s="29" t="s">
        <v>164</v>
      </c>
      <c r="BE283" s="107">
        <f>IF(N283="základní",J283,0)</f>
        <v>0</v>
      </c>
      <c r="BF283" s="107">
        <f>IF(N283="snížená",J283,0)</f>
        <v>0</v>
      </c>
      <c r="BG283" s="107">
        <f>IF(N283="zákl. přenesená",J283,0)</f>
        <v>0</v>
      </c>
      <c r="BH283" s="107">
        <f>IF(N283="sníž. přenesená",J283,0)</f>
        <v>0</v>
      </c>
      <c r="BI283" s="107">
        <f>IF(N283="nulová",J283,0)</f>
        <v>0</v>
      </c>
      <c r="BJ283" s="29" t="s">
        <v>81</v>
      </c>
      <c r="BK283" s="107">
        <f>ROUND(I283*H283,2)</f>
        <v>0</v>
      </c>
      <c r="BL283" s="29" t="s">
        <v>264</v>
      </c>
      <c r="BM283" s="106" t="s">
        <v>422</v>
      </c>
    </row>
    <row r="284" spans="2:51" s="109" customFormat="1" ht="12">
      <c r="B284" s="108"/>
      <c r="D284" s="110" t="s">
        <v>173</v>
      </c>
      <c r="E284" s="111" t="s">
        <v>1</v>
      </c>
      <c r="F284" s="112" t="s">
        <v>423</v>
      </c>
      <c r="H284" s="113">
        <v>29.56</v>
      </c>
      <c r="L284" s="108"/>
      <c r="M284" s="114"/>
      <c r="T284" s="115"/>
      <c r="AT284" s="111" t="s">
        <v>173</v>
      </c>
      <c r="AU284" s="111" t="s">
        <v>86</v>
      </c>
      <c r="AV284" s="109" t="s">
        <v>86</v>
      </c>
      <c r="AW284" s="109" t="s">
        <v>32</v>
      </c>
      <c r="AX284" s="109" t="s">
        <v>81</v>
      </c>
      <c r="AY284" s="111" t="s">
        <v>164</v>
      </c>
    </row>
    <row r="285" spans="2:65" s="16" customFormat="1" ht="24.15" customHeight="1">
      <c r="B285" s="15"/>
      <c r="C285" s="95" t="s">
        <v>424</v>
      </c>
      <c r="D285" s="95" t="s">
        <v>167</v>
      </c>
      <c r="E285" s="96" t="s">
        <v>425</v>
      </c>
      <c r="F285" s="97" t="s">
        <v>426</v>
      </c>
      <c r="G285" s="98" t="s">
        <v>184</v>
      </c>
      <c r="H285" s="99">
        <v>111.887</v>
      </c>
      <c r="I285" s="3"/>
      <c r="J285" s="100">
        <f>ROUND(I285*H285,2)</f>
        <v>0</v>
      </c>
      <c r="K285" s="101"/>
      <c r="L285" s="15"/>
      <c r="M285" s="102" t="s">
        <v>1</v>
      </c>
      <c r="N285" s="103" t="s">
        <v>41</v>
      </c>
      <c r="P285" s="104">
        <f>O285*H285</f>
        <v>0</v>
      </c>
      <c r="Q285" s="104">
        <v>0</v>
      </c>
      <c r="R285" s="104">
        <f>Q285*H285</f>
        <v>0</v>
      </c>
      <c r="S285" s="104">
        <v>0</v>
      </c>
      <c r="T285" s="105">
        <f>S285*H285</f>
        <v>0</v>
      </c>
      <c r="AR285" s="106" t="s">
        <v>264</v>
      </c>
      <c r="AT285" s="106" t="s">
        <v>167</v>
      </c>
      <c r="AU285" s="106" t="s">
        <v>86</v>
      </c>
      <c r="AY285" s="29" t="s">
        <v>164</v>
      </c>
      <c r="BE285" s="107">
        <f>IF(N285="základní",J285,0)</f>
        <v>0</v>
      </c>
      <c r="BF285" s="107">
        <f>IF(N285="snížená",J285,0)</f>
        <v>0</v>
      </c>
      <c r="BG285" s="107">
        <f>IF(N285="zákl. přenesená",J285,0)</f>
        <v>0</v>
      </c>
      <c r="BH285" s="107">
        <f>IF(N285="sníž. přenesená",J285,0)</f>
        <v>0</v>
      </c>
      <c r="BI285" s="107">
        <f>IF(N285="nulová",J285,0)</f>
        <v>0</v>
      </c>
      <c r="BJ285" s="29" t="s">
        <v>81</v>
      </c>
      <c r="BK285" s="107">
        <f>ROUND(I285*H285,2)</f>
        <v>0</v>
      </c>
      <c r="BL285" s="29" t="s">
        <v>264</v>
      </c>
      <c r="BM285" s="106" t="s">
        <v>427</v>
      </c>
    </row>
    <row r="286" spans="2:51" s="124" customFormat="1" ht="20">
      <c r="B286" s="123"/>
      <c r="D286" s="110" t="s">
        <v>173</v>
      </c>
      <c r="E286" s="125" t="s">
        <v>1</v>
      </c>
      <c r="F286" s="126" t="s">
        <v>428</v>
      </c>
      <c r="H286" s="125" t="s">
        <v>1</v>
      </c>
      <c r="L286" s="123"/>
      <c r="M286" s="127"/>
      <c r="T286" s="128"/>
      <c r="AT286" s="125" t="s">
        <v>173</v>
      </c>
      <c r="AU286" s="125" t="s">
        <v>86</v>
      </c>
      <c r="AV286" s="124" t="s">
        <v>81</v>
      </c>
      <c r="AW286" s="124" t="s">
        <v>32</v>
      </c>
      <c r="AX286" s="124" t="s">
        <v>76</v>
      </c>
      <c r="AY286" s="125" t="s">
        <v>164</v>
      </c>
    </row>
    <row r="287" spans="2:51" s="109" customFormat="1" ht="12">
      <c r="B287" s="108"/>
      <c r="D287" s="110" t="s">
        <v>173</v>
      </c>
      <c r="E287" s="111" t="s">
        <v>1</v>
      </c>
      <c r="F287" s="112" t="s">
        <v>429</v>
      </c>
      <c r="H287" s="113">
        <v>111.887</v>
      </c>
      <c r="L287" s="108"/>
      <c r="M287" s="114"/>
      <c r="T287" s="115"/>
      <c r="AT287" s="111" t="s">
        <v>173</v>
      </c>
      <c r="AU287" s="111" t="s">
        <v>86</v>
      </c>
      <c r="AV287" s="109" t="s">
        <v>86</v>
      </c>
      <c r="AW287" s="109" t="s">
        <v>32</v>
      </c>
      <c r="AX287" s="109" t="s">
        <v>81</v>
      </c>
      <c r="AY287" s="111" t="s">
        <v>164</v>
      </c>
    </row>
    <row r="288" spans="2:65" s="16" customFormat="1" ht="24.15" customHeight="1">
      <c r="B288" s="15"/>
      <c r="C288" s="129" t="s">
        <v>430</v>
      </c>
      <c r="D288" s="129" t="s">
        <v>226</v>
      </c>
      <c r="E288" s="130" t="s">
        <v>431</v>
      </c>
      <c r="F288" s="131" t="s">
        <v>432</v>
      </c>
      <c r="G288" s="132" t="s">
        <v>184</v>
      </c>
      <c r="H288" s="133">
        <v>114.125</v>
      </c>
      <c r="I288" s="4"/>
      <c r="J288" s="134">
        <f>ROUND(I288*H288,2)</f>
        <v>0</v>
      </c>
      <c r="K288" s="135"/>
      <c r="L288" s="136"/>
      <c r="M288" s="137" t="s">
        <v>1</v>
      </c>
      <c r="N288" s="138" t="s">
        <v>41</v>
      </c>
      <c r="P288" s="104">
        <f>O288*H288</f>
        <v>0</v>
      </c>
      <c r="Q288" s="104">
        <v>0.008</v>
      </c>
      <c r="R288" s="104">
        <f>Q288*H288</f>
        <v>0.913</v>
      </c>
      <c r="S288" s="104">
        <v>0</v>
      </c>
      <c r="T288" s="105">
        <f>S288*H288</f>
        <v>0</v>
      </c>
      <c r="AR288" s="106" t="s">
        <v>344</v>
      </c>
      <c r="AT288" s="106" t="s">
        <v>226</v>
      </c>
      <c r="AU288" s="106" t="s">
        <v>86</v>
      </c>
      <c r="AY288" s="29" t="s">
        <v>164</v>
      </c>
      <c r="BE288" s="107">
        <f>IF(N288="základní",J288,0)</f>
        <v>0</v>
      </c>
      <c r="BF288" s="107">
        <f>IF(N288="snížená",J288,0)</f>
        <v>0</v>
      </c>
      <c r="BG288" s="107">
        <f>IF(N288="zákl. přenesená",J288,0)</f>
        <v>0</v>
      </c>
      <c r="BH288" s="107">
        <f>IF(N288="sníž. přenesená",J288,0)</f>
        <v>0</v>
      </c>
      <c r="BI288" s="107">
        <f>IF(N288="nulová",J288,0)</f>
        <v>0</v>
      </c>
      <c r="BJ288" s="29" t="s">
        <v>81</v>
      </c>
      <c r="BK288" s="107">
        <f>ROUND(I288*H288,2)</f>
        <v>0</v>
      </c>
      <c r="BL288" s="29" t="s">
        <v>264</v>
      </c>
      <c r="BM288" s="106" t="s">
        <v>433</v>
      </c>
    </row>
    <row r="289" spans="2:51" s="109" customFormat="1" ht="12">
      <c r="B289" s="108"/>
      <c r="D289" s="110" t="s">
        <v>173</v>
      </c>
      <c r="E289" s="111" t="s">
        <v>1</v>
      </c>
      <c r="F289" s="112" t="s">
        <v>434</v>
      </c>
      <c r="H289" s="113">
        <v>114.125</v>
      </c>
      <c r="L289" s="108"/>
      <c r="M289" s="114"/>
      <c r="T289" s="115"/>
      <c r="AT289" s="111" t="s">
        <v>173</v>
      </c>
      <c r="AU289" s="111" t="s">
        <v>86</v>
      </c>
      <c r="AV289" s="109" t="s">
        <v>86</v>
      </c>
      <c r="AW289" s="109" t="s">
        <v>32</v>
      </c>
      <c r="AX289" s="109" t="s">
        <v>81</v>
      </c>
      <c r="AY289" s="111" t="s">
        <v>164</v>
      </c>
    </row>
    <row r="290" spans="2:65" s="16" customFormat="1" ht="24.15" customHeight="1">
      <c r="B290" s="15"/>
      <c r="C290" s="95" t="s">
        <v>435</v>
      </c>
      <c r="D290" s="95" t="s">
        <v>167</v>
      </c>
      <c r="E290" s="96" t="s">
        <v>436</v>
      </c>
      <c r="F290" s="97" t="s">
        <v>437</v>
      </c>
      <c r="G290" s="98" t="s">
        <v>184</v>
      </c>
      <c r="H290" s="99">
        <v>111.887</v>
      </c>
      <c r="I290" s="3"/>
      <c r="J290" s="100">
        <f>ROUND(I290*H290,2)</f>
        <v>0</v>
      </c>
      <c r="K290" s="101"/>
      <c r="L290" s="15"/>
      <c r="M290" s="102" t="s">
        <v>1</v>
      </c>
      <c r="N290" s="103" t="s">
        <v>41</v>
      </c>
      <c r="P290" s="104">
        <f>O290*H290</f>
        <v>0</v>
      </c>
      <c r="Q290" s="104">
        <v>0</v>
      </c>
      <c r="R290" s="104">
        <f>Q290*H290</f>
        <v>0</v>
      </c>
      <c r="S290" s="104">
        <v>0</v>
      </c>
      <c r="T290" s="105">
        <f>S290*H290</f>
        <v>0</v>
      </c>
      <c r="AR290" s="106" t="s">
        <v>264</v>
      </c>
      <c r="AT290" s="106" t="s">
        <v>167</v>
      </c>
      <c r="AU290" s="106" t="s">
        <v>86</v>
      </c>
      <c r="AY290" s="29" t="s">
        <v>164</v>
      </c>
      <c r="BE290" s="107">
        <f>IF(N290="základní",J290,0)</f>
        <v>0</v>
      </c>
      <c r="BF290" s="107">
        <f>IF(N290="snížená",J290,0)</f>
        <v>0</v>
      </c>
      <c r="BG290" s="107">
        <f>IF(N290="zákl. přenesená",J290,0)</f>
        <v>0</v>
      </c>
      <c r="BH290" s="107">
        <f>IF(N290="sníž. přenesená",J290,0)</f>
        <v>0</v>
      </c>
      <c r="BI290" s="107">
        <f>IF(N290="nulová",J290,0)</f>
        <v>0</v>
      </c>
      <c r="BJ290" s="29" t="s">
        <v>81</v>
      </c>
      <c r="BK290" s="107">
        <f>ROUND(I290*H290,2)</f>
        <v>0</v>
      </c>
      <c r="BL290" s="29" t="s">
        <v>264</v>
      </c>
      <c r="BM290" s="106" t="s">
        <v>438</v>
      </c>
    </row>
    <row r="291" spans="2:51" s="124" customFormat="1" ht="20">
      <c r="B291" s="123"/>
      <c r="D291" s="110" t="s">
        <v>173</v>
      </c>
      <c r="E291" s="125" t="s">
        <v>1</v>
      </c>
      <c r="F291" s="126" t="s">
        <v>428</v>
      </c>
      <c r="H291" s="125" t="s">
        <v>1</v>
      </c>
      <c r="L291" s="123"/>
      <c r="M291" s="127"/>
      <c r="T291" s="128"/>
      <c r="AT291" s="125" t="s">
        <v>173</v>
      </c>
      <c r="AU291" s="125" t="s">
        <v>86</v>
      </c>
      <c r="AV291" s="124" t="s">
        <v>81</v>
      </c>
      <c r="AW291" s="124" t="s">
        <v>32</v>
      </c>
      <c r="AX291" s="124" t="s">
        <v>76</v>
      </c>
      <c r="AY291" s="125" t="s">
        <v>164</v>
      </c>
    </row>
    <row r="292" spans="2:51" s="109" customFormat="1" ht="12">
      <c r="B292" s="108"/>
      <c r="D292" s="110" t="s">
        <v>173</v>
      </c>
      <c r="E292" s="111" t="s">
        <v>1</v>
      </c>
      <c r="F292" s="112" t="s">
        <v>429</v>
      </c>
      <c r="H292" s="113">
        <v>111.887</v>
      </c>
      <c r="L292" s="108"/>
      <c r="M292" s="114"/>
      <c r="T292" s="115"/>
      <c r="AT292" s="111" t="s">
        <v>173</v>
      </c>
      <c r="AU292" s="111" t="s">
        <v>86</v>
      </c>
      <c r="AV292" s="109" t="s">
        <v>86</v>
      </c>
      <c r="AW292" s="109" t="s">
        <v>32</v>
      </c>
      <c r="AX292" s="109" t="s">
        <v>81</v>
      </c>
      <c r="AY292" s="111" t="s">
        <v>164</v>
      </c>
    </row>
    <row r="293" spans="2:65" s="16" customFormat="1" ht="24.15" customHeight="1">
      <c r="B293" s="15"/>
      <c r="C293" s="129" t="s">
        <v>439</v>
      </c>
      <c r="D293" s="129" t="s">
        <v>226</v>
      </c>
      <c r="E293" s="130" t="s">
        <v>440</v>
      </c>
      <c r="F293" s="131" t="s">
        <v>441</v>
      </c>
      <c r="G293" s="132" t="s">
        <v>184</v>
      </c>
      <c r="H293" s="133">
        <v>114.125</v>
      </c>
      <c r="I293" s="4"/>
      <c r="J293" s="134">
        <f>ROUND(I293*H293,2)</f>
        <v>0</v>
      </c>
      <c r="K293" s="135"/>
      <c r="L293" s="136"/>
      <c r="M293" s="137" t="s">
        <v>1</v>
      </c>
      <c r="N293" s="138" t="s">
        <v>41</v>
      </c>
      <c r="P293" s="104">
        <f>O293*H293</f>
        <v>0</v>
      </c>
      <c r="Q293" s="104">
        <v>0.0014</v>
      </c>
      <c r="R293" s="104">
        <f>Q293*H293</f>
        <v>0.159775</v>
      </c>
      <c r="S293" s="104">
        <v>0</v>
      </c>
      <c r="T293" s="105">
        <f>S293*H293</f>
        <v>0</v>
      </c>
      <c r="AR293" s="106" t="s">
        <v>344</v>
      </c>
      <c r="AT293" s="106" t="s">
        <v>226</v>
      </c>
      <c r="AU293" s="106" t="s">
        <v>86</v>
      </c>
      <c r="AY293" s="29" t="s">
        <v>164</v>
      </c>
      <c r="BE293" s="107">
        <f>IF(N293="základní",J293,0)</f>
        <v>0</v>
      </c>
      <c r="BF293" s="107">
        <f>IF(N293="snížená",J293,0)</f>
        <v>0</v>
      </c>
      <c r="BG293" s="107">
        <f>IF(N293="zákl. přenesená",J293,0)</f>
        <v>0</v>
      </c>
      <c r="BH293" s="107">
        <f>IF(N293="sníž. přenesená",J293,0)</f>
        <v>0</v>
      </c>
      <c r="BI293" s="107">
        <f>IF(N293="nulová",J293,0)</f>
        <v>0</v>
      </c>
      <c r="BJ293" s="29" t="s">
        <v>81</v>
      </c>
      <c r="BK293" s="107">
        <f>ROUND(I293*H293,2)</f>
        <v>0</v>
      </c>
      <c r="BL293" s="29" t="s">
        <v>264</v>
      </c>
      <c r="BM293" s="106" t="s">
        <v>442</v>
      </c>
    </row>
    <row r="294" spans="2:51" s="109" customFormat="1" ht="12">
      <c r="B294" s="108"/>
      <c r="D294" s="110" t="s">
        <v>173</v>
      </c>
      <c r="E294" s="111" t="s">
        <v>1</v>
      </c>
      <c r="F294" s="112" t="s">
        <v>434</v>
      </c>
      <c r="H294" s="113">
        <v>114.125</v>
      </c>
      <c r="L294" s="108"/>
      <c r="M294" s="114"/>
      <c r="T294" s="115"/>
      <c r="AT294" s="111" t="s">
        <v>173</v>
      </c>
      <c r="AU294" s="111" t="s">
        <v>86</v>
      </c>
      <c r="AV294" s="109" t="s">
        <v>86</v>
      </c>
      <c r="AW294" s="109" t="s">
        <v>32</v>
      </c>
      <c r="AX294" s="109" t="s">
        <v>81</v>
      </c>
      <c r="AY294" s="111" t="s">
        <v>164</v>
      </c>
    </row>
    <row r="295" spans="2:65" s="16" customFormat="1" ht="37.75" customHeight="1">
      <c r="B295" s="15"/>
      <c r="C295" s="95" t="s">
        <v>443</v>
      </c>
      <c r="D295" s="95" t="s">
        <v>167</v>
      </c>
      <c r="E295" s="96" t="s">
        <v>444</v>
      </c>
      <c r="F295" s="97" t="s">
        <v>445</v>
      </c>
      <c r="G295" s="98" t="s">
        <v>184</v>
      </c>
      <c r="H295" s="99">
        <v>111.887</v>
      </c>
      <c r="I295" s="3"/>
      <c r="J295" s="100">
        <f>ROUND(I295*H295,2)</f>
        <v>0</v>
      </c>
      <c r="K295" s="101"/>
      <c r="L295" s="15"/>
      <c r="M295" s="102" t="s">
        <v>1</v>
      </c>
      <c r="N295" s="103" t="s">
        <v>41</v>
      </c>
      <c r="P295" s="104">
        <f>O295*H295</f>
        <v>0</v>
      </c>
      <c r="Q295" s="104">
        <v>0</v>
      </c>
      <c r="R295" s="104">
        <f>Q295*H295</f>
        <v>0</v>
      </c>
      <c r="S295" s="104">
        <v>0.0014</v>
      </c>
      <c r="T295" s="105">
        <f>S295*H295</f>
        <v>0.1566418</v>
      </c>
      <c r="AR295" s="106" t="s">
        <v>264</v>
      </c>
      <c r="AT295" s="106" t="s">
        <v>167</v>
      </c>
      <c r="AU295" s="106" t="s">
        <v>86</v>
      </c>
      <c r="AY295" s="29" t="s">
        <v>164</v>
      </c>
      <c r="BE295" s="107">
        <f>IF(N295="základní",J295,0)</f>
        <v>0</v>
      </c>
      <c r="BF295" s="107">
        <f>IF(N295="snížená",J295,0)</f>
        <v>0</v>
      </c>
      <c r="BG295" s="107">
        <f>IF(N295="zákl. přenesená",J295,0)</f>
        <v>0</v>
      </c>
      <c r="BH295" s="107">
        <f>IF(N295="sníž. přenesená",J295,0)</f>
        <v>0</v>
      </c>
      <c r="BI295" s="107">
        <f>IF(N295="nulová",J295,0)</f>
        <v>0</v>
      </c>
      <c r="BJ295" s="29" t="s">
        <v>81</v>
      </c>
      <c r="BK295" s="107">
        <f>ROUND(I295*H295,2)</f>
        <v>0</v>
      </c>
      <c r="BL295" s="29" t="s">
        <v>264</v>
      </c>
      <c r="BM295" s="106" t="s">
        <v>446</v>
      </c>
    </row>
    <row r="296" spans="2:51" s="124" customFormat="1" ht="12">
      <c r="B296" s="123"/>
      <c r="D296" s="110" t="s">
        <v>173</v>
      </c>
      <c r="E296" s="125" t="s">
        <v>1</v>
      </c>
      <c r="F296" s="126" t="s">
        <v>447</v>
      </c>
      <c r="H296" s="125" t="s">
        <v>1</v>
      </c>
      <c r="L296" s="123"/>
      <c r="M296" s="127"/>
      <c r="T296" s="128"/>
      <c r="AT296" s="125" t="s">
        <v>173</v>
      </c>
      <c r="AU296" s="125" t="s">
        <v>86</v>
      </c>
      <c r="AV296" s="124" t="s">
        <v>81</v>
      </c>
      <c r="AW296" s="124" t="s">
        <v>32</v>
      </c>
      <c r="AX296" s="124" t="s">
        <v>76</v>
      </c>
      <c r="AY296" s="125" t="s">
        <v>164</v>
      </c>
    </row>
    <row r="297" spans="2:51" s="109" customFormat="1" ht="12">
      <c r="B297" s="108"/>
      <c r="D297" s="110" t="s">
        <v>173</v>
      </c>
      <c r="E297" s="111" t="s">
        <v>1</v>
      </c>
      <c r="F297" s="112" t="s">
        <v>429</v>
      </c>
      <c r="H297" s="113">
        <v>111.887</v>
      </c>
      <c r="L297" s="108"/>
      <c r="M297" s="114"/>
      <c r="T297" s="115"/>
      <c r="AT297" s="111" t="s">
        <v>173</v>
      </c>
      <c r="AU297" s="111" t="s">
        <v>86</v>
      </c>
      <c r="AV297" s="109" t="s">
        <v>86</v>
      </c>
      <c r="AW297" s="109" t="s">
        <v>32</v>
      </c>
      <c r="AX297" s="109" t="s">
        <v>81</v>
      </c>
      <c r="AY297" s="111" t="s">
        <v>164</v>
      </c>
    </row>
    <row r="298" spans="2:65" s="16" customFormat="1" ht="37.75" customHeight="1">
      <c r="B298" s="15"/>
      <c r="C298" s="95" t="s">
        <v>448</v>
      </c>
      <c r="D298" s="95" t="s">
        <v>167</v>
      </c>
      <c r="E298" s="96" t="s">
        <v>449</v>
      </c>
      <c r="F298" s="97" t="s">
        <v>450</v>
      </c>
      <c r="G298" s="98" t="s">
        <v>184</v>
      </c>
      <c r="H298" s="99">
        <v>111.887</v>
      </c>
      <c r="I298" s="3"/>
      <c r="J298" s="100">
        <f>ROUND(I298*H298,2)</f>
        <v>0</v>
      </c>
      <c r="K298" s="101"/>
      <c r="L298" s="15"/>
      <c r="M298" s="102" t="s">
        <v>1</v>
      </c>
      <c r="N298" s="103" t="s">
        <v>41</v>
      </c>
      <c r="P298" s="104">
        <f>O298*H298</f>
        <v>0</v>
      </c>
      <c r="Q298" s="104">
        <v>0</v>
      </c>
      <c r="R298" s="104">
        <f>Q298*H298</f>
        <v>0</v>
      </c>
      <c r="S298" s="104">
        <v>0.024</v>
      </c>
      <c r="T298" s="105">
        <f>S298*H298</f>
        <v>2.685288</v>
      </c>
      <c r="AR298" s="106" t="s">
        <v>264</v>
      </c>
      <c r="AT298" s="106" t="s">
        <v>167</v>
      </c>
      <c r="AU298" s="106" t="s">
        <v>86</v>
      </c>
      <c r="AY298" s="29" t="s">
        <v>164</v>
      </c>
      <c r="BE298" s="107">
        <f>IF(N298="základní",J298,0)</f>
        <v>0</v>
      </c>
      <c r="BF298" s="107">
        <f>IF(N298="snížená",J298,0)</f>
        <v>0</v>
      </c>
      <c r="BG298" s="107">
        <f>IF(N298="zákl. přenesená",J298,0)</f>
        <v>0</v>
      </c>
      <c r="BH298" s="107">
        <f>IF(N298="sníž. přenesená",J298,0)</f>
        <v>0</v>
      </c>
      <c r="BI298" s="107">
        <f>IF(N298="nulová",J298,0)</f>
        <v>0</v>
      </c>
      <c r="BJ298" s="29" t="s">
        <v>81</v>
      </c>
      <c r="BK298" s="107">
        <f>ROUND(I298*H298,2)</f>
        <v>0</v>
      </c>
      <c r="BL298" s="29" t="s">
        <v>264</v>
      </c>
      <c r="BM298" s="106" t="s">
        <v>451</v>
      </c>
    </row>
    <row r="299" spans="2:51" s="124" customFormat="1" ht="12">
      <c r="B299" s="123"/>
      <c r="D299" s="110" t="s">
        <v>173</v>
      </c>
      <c r="E299" s="125" t="s">
        <v>1</v>
      </c>
      <c r="F299" s="126" t="s">
        <v>452</v>
      </c>
      <c r="H299" s="125" t="s">
        <v>1</v>
      </c>
      <c r="L299" s="123"/>
      <c r="M299" s="127"/>
      <c r="T299" s="128"/>
      <c r="AT299" s="125" t="s">
        <v>173</v>
      </c>
      <c r="AU299" s="125" t="s">
        <v>86</v>
      </c>
      <c r="AV299" s="124" t="s">
        <v>81</v>
      </c>
      <c r="AW299" s="124" t="s">
        <v>32</v>
      </c>
      <c r="AX299" s="124" t="s">
        <v>76</v>
      </c>
      <c r="AY299" s="125" t="s">
        <v>164</v>
      </c>
    </row>
    <row r="300" spans="2:51" s="109" customFormat="1" ht="12">
      <c r="B300" s="108"/>
      <c r="D300" s="110" t="s">
        <v>173</v>
      </c>
      <c r="E300" s="111" t="s">
        <v>1</v>
      </c>
      <c r="F300" s="112" t="s">
        <v>429</v>
      </c>
      <c r="H300" s="113">
        <v>111.887</v>
      </c>
      <c r="L300" s="108"/>
      <c r="M300" s="114"/>
      <c r="T300" s="115"/>
      <c r="AT300" s="111" t="s">
        <v>173</v>
      </c>
      <c r="AU300" s="111" t="s">
        <v>86</v>
      </c>
      <c r="AV300" s="109" t="s">
        <v>86</v>
      </c>
      <c r="AW300" s="109" t="s">
        <v>32</v>
      </c>
      <c r="AX300" s="109" t="s">
        <v>81</v>
      </c>
      <c r="AY300" s="111" t="s">
        <v>164</v>
      </c>
    </row>
    <row r="301" spans="2:65" s="16" customFormat="1" ht="24.15" customHeight="1">
      <c r="B301" s="15"/>
      <c r="C301" s="95" t="s">
        <v>453</v>
      </c>
      <c r="D301" s="95" t="s">
        <v>167</v>
      </c>
      <c r="E301" s="96" t="s">
        <v>454</v>
      </c>
      <c r="F301" s="97" t="s">
        <v>455</v>
      </c>
      <c r="G301" s="98" t="s">
        <v>401</v>
      </c>
      <c r="H301" s="5"/>
      <c r="I301" s="3"/>
      <c r="J301" s="100">
        <f>ROUND(I301*H301,2)</f>
        <v>0</v>
      </c>
      <c r="K301" s="101"/>
      <c r="L301" s="15"/>
      <c r="M301" s="102" t="s">
        <v>1</v>
      </c>
      <c r="N301" s="103" t="s">
        <v>41</v>
      </c>
      <c r="P301" s="104">
        <f>O301*H301</f>
        <v>0</v>
      </c>
      <c r="Q301" s="104">
        <v>0</v>
      </c>
      <c r="R301" s="104">
        <f>Q301*H301</f>
        <v>0</v>
      </c>
      <c r="S301" s="104">
        <v>0</v>
      </c>
      <c r="T301" s="105">
        <f>S301*H301</f>
        <v>0</v>
      </c>
      <c r="AR301" s="106" t="s">
        <v>264</v>
      </c>
      <c r="AT301" s="106" t="s">
        <v>167</v>
      </c>
      <c r="AU301" s="106" t="s">
        <v>86</v>
      </c>
      <c r="AY301" s="29" t="s">
        <v>164</v>
      </c>
      <c r="BE301" s="107">
        <f>IF(N301="základní",J301,0)</f>
        <v>0</v>
      </c>
      <c r="BF301" s="107">
        <f>IF(N301="snížená",J301,0)</f>
        <v>0</v>
      </c>
      <c r="BG301" s="107">
        <f>IF(N301="zákl. přenesená",J301,0)</f>
        <v>0</v>
      </c>
      <c r="BH301" s="107">
        <f>IF(N301="sníž. přenesená",J301,0)</f>
        <v>0</v>
      </c>
      <c r="BI301" s="107">
        <f>IF(N301="nulová",J301,0)</f>
        <v>0</v>
      </c>
      <c r="BJ301" s="29" t="s">
        <v>81</v>
      </c>
      <c r="BK301" s="107">
        <f>ROUND(I301*H301,2)</f>
        <v>0</v>
      </c>
      <c r="BL301" s="29" t="s">
        <v>264</v>
      </c>
      <c r="BM301" s="106" t="s">
        <v>456</v>
      </c>
    </row>
    <row r="302" spans="2:63" s="84" customFormat="1" ht="22.75" customHeight="1">
      <c r="B302" s="83"/>
      <c r="D302" s="85" t="s">
        <v>75</v>
      </c>
      <c r="E302" s="93" t="s">
        <v>457</v>
      </c>
      <c r="F302" s="93" t="s">
        <v>458</v>
      </c>
      <c r="J302" s="94">
        <f>BK302</f>
        <v>0</v>
      </c>
      <c r="L302" s="83"/>
      <c r="M302" s="88"/>
      <c r="P302" s="89">
        <f>SUM(P303:P310)</f>
        <v>0</v>
      </c>
      <c r="R302" s="89">
        <f>SUM(R303:R310)</f>
        <v>0</v>
      </c>
      <c r="T302" s="90">
        <f>SUM(T303:T310)</f>
        <v>0.0004</v>
      </c>
      <c r="AR302" s="85" t="s">
        <v>86</v>
      </c>
      <c r="AT302" s="91" t="s">
        <v>75</v>
      </c>
      <c r="AU302" s="91" t="s">
        <v>81</v>
      </c>
      <c r="AY302" s="85" t="s">
        <v>164</v>
      </c>
      <c r="BK302" s="92">
        <f>SUM(BK303:BK310)</f>
        <v>0</v>
      </c>
    </row>
    <row r="303" spans="2:65" s="16" customFormat="1" ht="16.5" customHeight="1">
      <c r="B303" s="15"/>
      <c r="C303" s="95" t="s">
        <v>459</v>
      </c>
      <c r="D303" s="95" t="s">
        <v>167</v>
      </c>
      <c r="E303" s="96" t="s">
        <v>460</v>
      </c>
      <c r="F303" s="97" t="s">
        <v>461</v>
      </c>
      <c r="G303" s="98" t="s">
        <v>462</v>
      </c>
      <c r="H303" s="99">
        <v>1</v>
      </c>
      <c r="I303" s="3"/>
      <c r="J303" s="100">
        <f aca="true" t="shared" si="0" ref="J303:J310">ROUND(I303*H303,2)</f>
        <v>0</v>
      </c>
      <c r="K303" s="101"/>
      <c r="L303" s="15"/>
      <c r="M303" s="102" t="s">
        <v>1</v>
      </c>
      <c r="N303" s="103" t="s">
        <v>41</v>
      </c>
      <c r="P303" s="104">
        <f aca="true" t="shared" si="1" ref="P303:P310">O303*H303</f>
        <v>0</v>
      </c>
      <c r="Q303" s="104">
        <v>0</v>
      </c>
      <c r="R303" s="104">
        <f aca="true" t="shared" si="2" ref="R303:R310">Q303*H303</f>
        <v>0</v>
      </c>
      <c r="S303" s="104">
        <v>0.0004</v>
      </c>
      <c r="T303" s="105">
        <f aca="true" t="shared" si="3" ref="T303:T310">S303*H303</f>
        <v>0.0004</v>
      </c>
      <c r="AR303" s="106" t="s">
        <v>264</v>
      </c>
      <c r="AT303" s="106" t="s">
        <v>167</v>
      </c>
      <c r="AU303" s="106" t="s">
        <v>86</v>
      </c>
      <c r="AY303" s="29" t="s">
        <v>164</v>
      </c>
      <c r="BE303" s="107">
        <f aca="true" t="shared" si="4" ref="BE303:BE310">IF(N303="základní",J303,0)</f>
        <v>0</v>
      </c>
      <c r="BF303" s="107">
        <f aca="true" t="shared" si="5" ref="BF303:BF310">IF(N303="snížená",J303,0)</f>
        <v>0</v>
      </c>
      <c r="BG303" s="107">
        <f aca="true" t="shared" si="6" ref="BG303:BG310">IF(N303="zákl. přenesená",J303,0)</f>
        <v>0</v>
      </c>
      <c r="BH303" s="107">
        <f aca="true" t="shared" si="7" ref="BH303:BH310">IF(N303="sníž. přenesená",J303,0)</f>
        <v>0</v>
      </c>
      <c r="BI303" s="107">
        <f aca="true" t="shared" si="8" ref="BI303:BI310">IF(N303="nulová",J303,0)</f>
        <v>0</v>
      </c>
      <c r="BJ303" s="29" t="s">
        <v>81</v>
      </c>
      <c r="BK303" s="107">
        <f aca="true" t="shared" si="9" ref="BK303:BK310">ROUND(I303*H303,2)</f>
        <v>0</v>
      </c>
      <c r="BL303" s="29" t="s">
        <v>264</v>
      </c>
      <c r="BM303" s="106" t="s">
        <v>463</v>
      </c>
    </row>
    <row r="304" spans="2:65" s="16" customFormat="1" ht="16.5" customHeight="1">
      <c r="B304" s="15"/>
      <c r="C304" s="95" t="s">
        <v>464</v>
      </c>
      <c r="D304" s="95" t="s">
        <v>167</v>
      </c>
      <c r="E304" s="96" t="s">
        <v>465</v>
      </c>
      <c r="F304" s="97" t="s">
        <v>466</v>
      </c>
      <c r="G304" s="98" t="s">
        <v>220</v>
      </c>
      <c r="H304" s="99">
        <v>128</v>
      </c>
      <c r="I304" s="3"/>
      <c r="J304" s="100">
        <f t="shared" si="0"/>
        <v>0</v>
      </c>
      <c r="K304" s="101"/>
      <c r="L304" s="15"/>
      <c r="M304" s="102" t="s">
        <v>1</v>
      </c>
      <c r="N304" s="103" t="s">
        <v>41</v>
      </c>
      <c r="P304" s="104">
        <f t="shared" si="1"/>
        <v>0</v>
      </c>
      <c r="Q304" s="104">
        <v>0</v>
      </c>
      <c r="R304" s="104">
        <f t="shared" si="2"/>
        <v>0</v>
      </c>
      <c r="S304" s="104">
        <v>0</v>
      </c>
      <c r="T304" s="105">
        <f t="shared" si="3"/>
        <v>0</v>
      </c>
      <c r="AR304" s="106" t="s">
        <v>171</v>
      </c>
      <c r="AT304" s="106" t="s">
        <v>167</v>
      </c>
      <c r="AU304" s="106" t="s">
        <v>86</v>
      </c>
      <c r="AY304" s="29" t="s">
        <v>164</v>
      </c>
      <c r="BE304" s="107">
        <f t="shared" si="4"/>
        <v>0</v>
      </c>
      <c r="BF304" s="107">
        <f t="shared" si="5"/>
        <v>0</v>
      </c>
      <c r="BG304" s="107">
        <f t="shared" si="6"/>
        <v>0</v>
      </c>
      <c r="BH304" s="107">
        <f t="shared" si="7"/>
        <v>0</v>
      </c>
      <c r="BI304" s="107">
        <f t="shared" si="8"/>
        <v>0</v>
      </c>
      <c r="BJ304" s="29" t="s">
        <v>81</v>
      </c>
      <c r="BK304" s="107">
        <f t="shared" si="9"/>
        <v>0</v>
      </c>
      <c r="BL304" s="29" t="s">
        <v>171</v>
      </c>
      <c r="BM304" s="106" t="s">
        <v>467</v>
      </c>
    </row>
    <row r="305" spans="2:65" s="16" customFormat="1" ht="16.5" customHeight="1">
      <c r="B305" s="15"/>
      <c r="C305" s="95" t="s">
        <v>468</v>
      </c>
      <c r="D305" s="95" t="s">
        <v>167</v>
      </c>
      <c r="E305" s="96" t="s">
        <v>469</v>
      </c>
      <c r="F305" s="97" t="s">
        <v>470</v>
      </c>
      <c r="G305" s="98" t="s">
        <v>180</v>
      </c>
      <c r="H305" s="99">
        <v>4</v>
      </c>
      <c r="I305" s="3"/>
      <c r="J305" s="100">
        <f t="shared" si="0"/>
        <v>0</v>
      </c>
      <c r="K305" s="101"/>
      <c r="L305" s="15"/>
      <c r="M305" s="102" t="s">
        <v>1</v>
      </c>
      <c r="N305" s="103" t="s">
        <v>41</v>
      </c>
      <c r="P305" s="104">
        <f t="shared" si="1"/>
        <v>0</v>
      </c>
      <c r="Q305" s="104">
        <v>0</v>
      </c>
      <c r="R305" s="104">
        <f t="shared" si="2"/>
        <v>0</v>
      </c>
      <c r="S305" s="104">
        <v>0</v>
      </c>
      <c r="T305" s="105">
        <f t="shared" si="3"/>
        <v>0</v>
      </c>
      <c r="AR305" s="106" t="s">
        <v>171</v>
      </c>
      <c r="AT305" s="106" t="s">
        <v>167</v>
      </c>
      <c r="AU305" s="106" t="s">
        <v>86</v>
      </c>
      <c r="AY305" s="29" t="s">
        <v>164</v>
      </c>
      <c r="BE305" s="107">
        <f t="shared" si="4"/>
        <v>0</v>
      </c>
      <c r="BF305" s="107">
        <f t="shared" si="5"/>
        <v>0</v>
      </c>
      <c r="BG305" s="107">
        <f t="shared" si="6"/>
        <v>0</v>
      </c>
      <c r="BH305" s="107">
        <f t="shared" si="7"/>
        <v>0</v>
      </c>
      <c r="BI305" s="107">
        <f t="shared" si="8"/>
        <v>0</v>
      </c>
      <c r="BJ305" s="29" t="s">
        <v>81</v>
      </c>
      <c r="BK305" s="107">
        <f t="shared" si="9"/>
        <v>0</v>
      </c>
      <c r="BL305" s="29" t="s">
        <v>171</v>
      </c>
      <c r="BM305" s="106" t="s">
        <v>471</v>
      </c>
    </row>
    <row r="306" spans="2:65" s="16" customFormat="1" ht="21.75" customHeight="1">
      <c r="B306" s="15"/>
      <c r="C306" s="95" t="s">
        <v>472</v>
      </c>
      <c r="D306" s="95" t="s">
        <v>167</v>
      </c>
      <c r="E306" s="96" t="s">
        <v>473</v>
      </c>
      <c r="F306" s="97" t="s">
        <v>474</v>
      </c>
      <c r="G306" s="98" t="s">
        <v>180</v>
      </c>
      <c r="H306" s="99">
        <v>22</v>
      </c>
      <c r="I306" s="3"/>
      <c r="J306" s="100">
        <f t="shared" si="0"/>
        <v>0</v>
      </c>
      <c r="K306" s="101"/>
      <c r="L306" s="15"/>
      <c r="M306" s="102" t="s">
        <v>1</v>
      </c>
      <c r="N306" s="103" t="s">
        <v>41</v>
      </c>
      <c r="P306" s="104">
        <f t="shared" si="1"/>
        <v>0</v>
      </c>
      <c r="Q306" s="104">
        <v>0</v>
      </c>
      <c r="R306" s="104">
        <f t="shared" si="2"/>
        <v>0</v>
      </c>
      <c r="S306" s="104">
        <v>0</v>
      </c>
      <c r="T306" s="105">
        <f t="shared" si="3"/>
        <v>0</v>
      </c>
      <c r="AR306" s="106" t="s">
        <v>171</v>
      </c>
      <c r="AT306" s="106" t="s">
        <v>167</v>
      </c>
      <c r="AU306" s="106" t="s">
        <v>86</v>
      </c>
      <c r="AY306" s="29" t="s">
        <v>164</v>
      </c>
      <c r="BE306" s="107">
        <f t="shared" si="4"/>
        <v>0</v>
      </c>
      <c r="BF306" s="107">
        <f t="shared" si="5"/>
        <v>0</v>
      </c>
      <c r="BG306" s="107">
        <f t="shared" si="6"/>
        <v>0</v>
      </c>
      <c r="BH306" s="107">
        <f t="shared" si="7"/>
        <v>0</v>
      </c>
      <c r="BI306" s="107">
        <f t="shared" si="8"/>
        <v>0</v>
      </c>
      <c r="BJ306" s="29" t="s">
        <v>81</v>
      </c>
      <c r="BK306" s="107">
        <f t="shared" si="9"/>
        <v>0</v>
      </c>
      <c r="BL306" s="29" t="s">
        <v>171</v>
      </c>
      <c r="BM306" s="106" t="s">
        <v>475</v>
      </c>
    </row>
    <row r="307" spans="2:65" s="16" customFormat="1" ht="21.75" customHeight="1">
      <c r="B307" s="15"/>
      <c r="C307" s="95" t="s">
        <v>476</v>
      </c>
      <c r="D307" s="95" t="s">
        <v>167</v>
      </c>
      <c r="E307" s="96" t="s">
        <v>477</v>
      </c>
      <c r="F307" s="97" t="s">
        <v>478</v>
      </c>
      <c r="G307" s="98" t="s">
        <v>180</v>
      </c>
      <c r="H307" s="99">
        <v>6</v>
      </c>
      <c r="I307" s="3"/>
      <c r="J307" s="100">
        <f t="shared" si="0"/>
        <v>0</v>
      </c>
      <c r="K307" s="101"/>
      <c r="L307" s="15"/>
      <c r="M307" s="102" t="s">
        <v>1</v>
      </c>
      <c r="N307" s="103" t="s">
        <v>41</v>
      </c>
      <c r="P307" s="104">
        <f t="shared" si="1"/>
        <v>0</v>
      </c>
      <c r="Q307" s="104">
        <v>0</v>
      </c>
      <c r="R307" s="104">
        <f t="shared" si="2"/>
        <v>0</v>
      </c>
      <c r="S307" s="104">
        <v>0</v>
      </c>
      <c r="T307" s="105">
        <f t="shared" si="3"/>
        <v>0</v>
      </c>
      <c r="AR307" s="106" t="s">
        <v>171</v>
      </c>
      <c r="AT307" s="106" t="s">
        <v>167</v>
      </c>
      <c r="AU307" s="106" t="s">
        <v>86</v>
      </c>
      <c r="AY307" s="29" t="s">
        <v>164</v>
      </c>
      <c r="BE307" s="107">
        <f t="shared" si="4"/>
        <v>0</v>
      </c>
      <c r="BF307" s="107">
        <f t="shared" si="5"/>
        <v>0</v>
      </c>
      <c r="BG307" s="107">
        <f t="shared" si="6"/>
        <v>0</v>
      </c>
      <c r="BH307" s="107">
        <f t="shared" si="7"/>
        <v>0</v>
      </c>
      <c r="BI307" s="107">
        <f t="shared" si="8"/>
        <v>0</v>
      </c>
      <c r="BJ307" s="29" t="s">
        <v>81</v>
      </c>
      <c r="BK307" s="107">
        <f t="shared" si="9"/>
        <v>0</v>
      </c>
      <c r="BL307" s="29" t="s">
        <v>171</v>
      </c>
      <c r="BM307" s="106" t="s">
        <v>479</v>
      </c>
    </row>
    <row r="308" spans="2:65" s="16" customFormat="1" ht="16.5" customHeight="1">
      <c r="B308" s="15"/>
      <c r="C308" s="95" t="s">
        <v>480</v>
      </c>
      <c r="D308" s="95" t="s">
        <v>167</v>
      </c>
      <c r="E308" s="96" t="s">
        <v>481</v>
      </c>
      <c r="F308" s="97" t="s">
        <v>482</v>
      </c>
      <c r="G308" s="98" t="s">
        <v>462</v>
      </c>
      <c r="H308" s="99">
        <v>1</v>
      </c>
      <c r="I308" s="3"/>
      <c r="J308" s="100">
        <f t="shared" si="0"/>
        <v>0</v>
      </c>
      <c r="K308" s="101"/>
      <c r="L308" s="15"/>
      <c r="M308" s="102" t="s">
        <v>1</v>
      </c>
      <c r="N308" s="103" t="s">
        <v>41</v>
      </c>
      <c r="P308" s="104">
        <f t="shared" si="1"/>
        <v>0</v>
      </c>
      <c r="Q308" s="104">
        <v>0</v>
      </c>
      <c r="R308" s="104">
        <f t="shared" si="2"/>
        <v>0</v>
      </c>
      <c r="S308" s="104">
        <v>0</v>
      </c>
      <c r="T308" s="105">
        <f t="shared" si="3"/>
        <v>0</v>
      </c>
      <c r="AR308" s="106" t="s">
        <v>171</v>
      </c>
      <c r="AT308" s="106" t="s">
        <v>167</v>
      </c>
      <c r="AU308" s="106" t="s">
        <v>86</v>
      </c>
      <c r="AY308" s="29" t="s">
        <v>164</v>
      </c>
      <c r="BE308" s="107">
        <f t="shared" si="4"/>
        <v>0</v>
      </c>
      <c r="BF308" s="107">
        <f t="shared" si="5"/>
        <v>0</v>
      </c>
      <c r="BG308" s="107">
        <f t="shared" si="6"/>
        <v>0</v>
      </c>
      <c r="BH308" s="107">
        <f t="shared" si="7"/>
        <v>0</v>
      </c>
      <c r="BI308" s="107">
        <f t="shared" si="8"/>
        <v>0</v>
      </c>
      <c r="BJ308" s="29" t="s">
        <v>81</v>
      </c>
      <c r="BK308" s="107">
        <f t="shared" si="9"/>
        <v>0</v>
      </c>
      <c r="BL308" s="29" t="s">
        <v>171</v>
      </c>
      <c r="BM308" s="106" t="s">
        <v>483</v>
      </c>
    </row>
    <row r="309" spans="2:65" s="16" customFormat="1" ht="16.5" customHeight="1">
      <c r="B309" s="15"/>
      <c r="C309" s="95" t="s">
        <v>484</v>
      </c>
      <c r="D309" s="95" t="s">
        <v>167</v>
      </c>
      <c r="E309" s="96" t="s">
        <v>485</v>
      </c>
      <c r="F309" s="97" t="s">
        <v>486</v>
      </c>
      <c r="G309" s="98" t="s">
        <v>487</v>
      </c>
      <c r="H309" s="99">
        <v>1</v>
      </c>
      <c r="I309" s="3"/>
      <c r="J309" s="100">
        <f t="shared" si="0"/>
        <v>0</v>
      </c>
      <c r="K309" s="101"/>
      <c r="L309" s="15"/>
      <c r="M309" s="102" t="s">
        <v>1</v>
      </c>
      <c r="N309" s="103" t="s">
        <v>41</v>
      </c>
      <c r="P309" s="104">
        <f t="shared" si="1"/>
        <v>0</v>
      </c>
      <c r="Q309" s="104">
        <v>0</v>
      </c>
      <c r="R309" s="104">
        <f t="shared" si="2"/>
        <v>0</v>
      </c>
      <c r="S309" s="104">
        <v>0</v>
      </c>
      <c r="T309" s="105">
        <f t="shared" si="3"/>
        <v>0</v>
      </c>
      <c r="AR309" s="106" t="s">
        <v>171</v>
      </c>
      <c r="AT309" s="106" t="s">
        <v>167</v>
      </c>
      <c r="AU309" s="106" t="s">
        <v>86</v>
      </c>
      <c r="AY309" s="29" t="s">
        <v>164</v>
      </c>
      <c r="BE309" s="107">
        <f t="shared" si="4"/>
        <v>0</v>
      </c>
      <c r="BF309" s="107">
        <f t="shared" si="5"/>
        <v>0</v>
      </c>
      <c r="BG309" s="107">
        <f t="shared" si="6"/>
        <v>0</v>
      </c>
      <c r="BH309" s="107">
        <f t="shared" si="7"/>
        <v>0</v>
      </c>
      <c r="BI309" s="107">
        <f t="shared" si="8"/>
        <v>0</v>
      </c>
      <c r="BJ309" s="29" t="s">
        <v>81</v>
      </c>
      <c r="BK309" s="107">
        <f t="shared" si="9"/>
        <v>0</v>
      </c>
      <c r="BL309" s="29" t="s">
        <v>171</v>
      </c>
      <c r="BM309" s="106" t="s">
        <v>488</v>
      </c>
    </row>
    <row r="310" spans="2:65" s="16" customFormat="1" ht="24.15" customHeight="1">
      <c r="B310" s="15"/>
      <c r="C310" s="95" t="s">
        <v>489</v>
      </c>
      <c r="D310" s="95" t="s">
        <v>167</v>
      </c>
      <c r="E310" s="96" t="s">
        <v>490</v>
      </c>
      <c r="F310" s="97" t="s">
        <v>491</v>
      </c>
      <c r="G310" s="98" t="s">
        <v>401</v>
      </c>
      <c r="H310" s="5"/>
      <c r="I310" s="3"/>
      <c r="J310" s="100">
        <f t="shared" si="0"/>
        <v>0</v>
      </c>
      <c r="K310" s="101"/>
      <c r="L310" s="15"/>
      <c r="M310" s="102" t="s">
        <v>1</v>
      </c>
      <c r="N310" s="103" t="s">
        <v>41</v>
      </c>
      <c r="P310" s="104">
        <f t="shared" si="1"/>
        <v>0</v>
      </c>
      <c r="Q310" s="104">
        <v>0</v>
      </c>
      <c r="R310" s="104">
        <f t="shared" si="2"/>
        <v>0</v>
      </c>
      <c r="S310" s="104">
        <v>0</v>
      </c>
      <c r="T310" s="105">
        <f t="shared" si="3"/>
        <v>0</v>
      </c>
      <c r="AR310" s="106" t="s">
        <v>264</v>
      </c>
      <c r="AT310" s="106" t="s">
        <v>167</v>
      </c>
      <c r="AU310" s="106" t="s">
        <v>86</v>
      </c>
      <c r="AY310" s="29" t="s">
        <v>164</v>
      </c>
      <c r="BE310" s="107">
        <f t="shared" si="4"/>
        <v>0</v>
      </c>
      <c r="BF310" s="107">
        <f t="shared" si="5"/>
        <v>0</v>
      </c>
      <c r="BG310" s="107">
        <f t="shared" si="6"/>
        <v>0</v>
      </c>
      <c r="BH310" s="107">
        <f t="shared" si="7"/>
        <v>0</v>
      </c>
      <c r="BI310" s="107">
        <f t="shared" si="8"/>
        <v>0</v>
      </c>
      <c r="BJ310" s="29" t="s">
        <v>81</v>
      </c>
      <c r="BK310" s="107">
        <f t="shared" si="9"/>
        <v>0</v>
      </c>
      <c r="BL310" s="29" t="s">
        <v>264</v>
      </c>
      <c r="BM310" s="106" t="s">
        <v>492</v>
      </c>
    </row>
    <row r="311" spans="2:63" s="84" customFormat="1" ht="22.75" customHeight="1">
      <c r="B311" s="83"/>
      <c r="D311" s="85" t="s">
        <v>75</v>
      </c>
      <c r="E311" s="93" t="s">
        <v>493</v>
      </c>
      <c r="F311" s="93" t="s">
        <v>494</v>
      </c>
      <c r="J311" s="94">
        <f>BK311</f>
        <v>0</v>
      </c>
      <c r="L311" s="83"/>
      <c r="M311" s="88"/>
      <c r="P311" s="89">
        <f>SUM(P312:P339)</f>
        <v>0</v>
      </c>
      <c r="R311" s="89">
        <f>SUM(R312:R339)</f>
        <v>8.57750044</v>
      </c>
      <c r="T311" s="90">
        <f>SUM(T312:T339)</f>
        <v>4.919759999999999</v>
      </c>
      <c r="AR311" s="85" t="s">
        <v>86</v>
      </c>
      <c r="AT311" s="91" t="s">
        <v>75</v>
      </c>
      <c r="AU311" s="91" t="s">
        <v>81</v>
      </c>
      <c r="AY311" s="85" t="s">
        <v>164</v>
      </c>
      <c r="BK311" s="92">
        <f>SUM(BK312:BK339)</f>
        <v>0</v>
      </c>
    </row>
    <row r="312" spans="2:65" s="16" customFormat="1" ht="33" customHeight="1">
      <c r="B312" s="15"/>
      <c r="C312" s="95" t="s">
        <v>495</v>
      </c>
      <c r="D312" s="95" t="s">
        <v>167</v>
      </c>
      <c r="E312" s="96" t="s">
        <v>496</v>
      </c>
      <c r="F312" s="97" t="s">
        <v>497</v>
      </c>
      <c r="G312" s="98" t="s">
        <v>170</v>
      </c>
      <c r="H312" s="99">
        <v>7.4</v>
      </c>
      <c r="I312" s="3"/>
      <c r="J312" s="100">
        <f>ROUND(I312*H312,2)</f>
        <v>0</v>
      </c>
      <c r="K312" s="101"/>
      <c r="L312" s="15"/>
      <c r="M312" s="102" t="s">
        <v>1</v>
      </c>
      <c r="N312" s="103" t="s">
        <v>41</v>
      </c>
      <c r="P312" s="104">
        <f>O312*H312</f>
        <v>0</v>
      </c>
      <c r="Q312" s="104">
        <v>0.00189</v>
      </c>
      <c r="R312" s="104">
        <f>Q312*H312</f>
        <v>0.013986</v>
      </c>
      <c r="S312" s="104">
        <v>0</v>
      </c>
      <c r="T312" s="105">
        <f>S312*H312</f>
        <v>0</v>
      </c>
      <c r="AR312" s="106" t="s">
        <v>264</v>
      </c>
      <c r="AT312" s="106" t="s">
        <v>167</v>
      </c>
      <c r="AU312" s="106" t="s">
        <v>86</v>
      </c>
      <c r="AY312" s="29" t="s">
        <v>164</v>
      </c>
      <c r="BE312" s="107">
        <f>IF(N312="základní",J312,0)</f>
        <v>0</v>
      </c>
      <c r="BF312" s="107">
        <f>IF(N312="snížená",J312,0)</f>
        <v>0</v>
      </c>
      <c r="BG312" s="107">
        <f>IF(N312="zákl. přenesená",J312,0)</f>
        <v>0</v>
      </c>
      <c r="BH312" s="107">
        <f>IF(N312="sníž. přenesená",J312,0)</f>
        <v>0</v>
      </c>
      <c r="BI312" s="107">
        <f>IF(N312="nulová",J312,0)</f>
        <v>0</v>
      </c>
      <c r="BJ312" s="29" t="s">
        <v>81</v>
      </c>
      <c r="BK312" s="107">
        <f>ROUND(I312*H312,2)</f>
        <v>0</v>
      </c>
      <c r="BL312" s="29" t="s">
        <v>264</v>
      </c>
      <c r="BM312" s="106" t="s">
        <v>498</v>
      </c>
    </row>
    <row r="313" spans="2:51" s="124" customFormat="1" ht="12">
      <c r="B313" s="123"/>
      <c r="D313" s="110" t="s">
        <v>173</v>
      </c>
      <c r="E313" s="125" t="s">
        <v>1</v>
      </c>
      <c r="F313" s="126" t="s">
        <v>499</v>
      </c>
      <c r="H313" s="125" t="s">
        <v>1</v>
      </c>
      <c r="L313" s="123"/>
      <c r="M313" s="127"/>
      <c r="T313" s="128"/>
      <c r="AT313" s="125" t="s">
        <v>173</v>
      </c>
      <c r="AU313" s="125" t="s">
        <v>86</v>
      </c>
      <c r="AV313" s="124" t="s">
        <v>81</v>
      </c>
      <c r="AW313" s="124" t="s">
        <v>32</v>
      </c>
      <c r="AX313" s="124" t="s">
        <v>76</v>
      </c>
      <c r="AY313" s="125" t="s">
        <v>164</v>
      </c>
    </row>
    <row r="314" spans="2:51" s="109" customFormat="1" ht="12">
      <c r="B314" s="108"/>
      <c r="D314" s="110" t="s">
        <v>173</v>
      </c>
      <c r="E314" s="111" t="s">
        <v>1</v>
      </c>
      <c r="F314" s="112" t="s">
        <v>500</v>
      </c>
      <c r="H314" s="113">
        <v>7.4</v>
      </c>
      <c r="L314" s="108"/>
      <c r="M314" s="114"/>
      <c r="T314" s="115"/>
      <c r="AT314" s="111" t="s">
        <v>173</v>
      </c>
      <c r="AU314" s="111" t="s">
        <v>86</v>
      </c>
      <c r="AV314" s="109" t="s">
        <v>86</v>
      </c>
      <c r="AW314" s="109" t="s">
        <v>32</v>
      </c>
      <c r="AX314" s="109" t="s">
        <v>81</v>
      </c>
      <c r="AY314" s="111" t="s">
        <v>164</v>
      </c>
    </row>
    <row r="315" spans="2:65" s="16" customFormat="1" ht="24.15" customHeight="1">
      <c r="B315" s="15"/>
      <c r="C315" s="95" t="s">
        <v>501</v>
      </c>
      <c r="D315" s="95" t="s">
        <v>167</v>
      </c>
      <c r="E315" s="96" t="s">
        <v>502</v>
      </c>
      <c r="F315" s="97" t="s">
        <v>503</v>
      </c>
      <c r="G315" s="98" t="s">
        <v>220</v>
      </c>
      <c r="H315" s="99">
        <v>22</v>
      </c>
      <c r="I315" s="3"/>
      <c r="J315" s="100">
        <f>ROUND(I315*H315,2)</f>
        <v>0</v>
      </c>
      <c r="K315" s="101"/>
      <c r="L315" s="15"/>
      <c r="M315" s="102" t="s">
        <v>1</v>
      </c>
      <c r="N315" s="103" t="s">
        <v>41</v>
      </c>
      <c r="P315" s="104">
        <f>O315*H315</f>
        <v>0</v>
      </c>
      <c r="Q315" s="104">
        <v>0</v>
      </c>
      <c r="R315" s="104">
        <f>Q315*H315</f>
        <v>0</v>
      </c>
      <c r="S315" s="104">
        <v>0</v>
      </c>
      <c r="T315" s="105">
        <f>S315*H315</f>
        <v>0</v>
      </c>
      <c r="AR315" s="106" t="s">
        <v>264</v>
      </c>
      <c r="AT315" s="106" t="s">
        <v>167</v>
      </c>
      <c r="AU315" s="106" t="s">
        <v>86</v>
      </c>
      <c r="AY315" s="29" t="s">
        <v>164</v>
      </c>
      <c r="BE315" s="107">
        <f>IF(N315="základní",J315,0)</f>
        <v>0</v>
      </c>
      <c r="BF315" s="107">
        <f>IF(N315="snížená",J315,0)</f>
        <v>0</v>
      </c>
      <c r="BG315" s="107">
        <f>IF(N315="zákl. přenesená",J315,0)</f>
        <v>0</v>
      </c>
      <c r="BH315" s="107">
        <f>IF(N315="sníž. přenesená",J315,0)</f>
        <v>0</v>
      </c>
      <c r="BI315" s="107">
        <f>IF(N315="nulová",J315,0)</f>
        <v>0</v>
      </c>
      <c r="BJ315" s="29" t="s">
        <v>81</v>
      </c>
      <c r="BK315" s="107">
        <f>ROUND(I315*H315,2)</f>
        <v>0</v>
      </c>
      <c r="BL315" s="29" t="s">
        <v>264</v>
      </c>
      <c r="BM315" s="106" t="s">
        <v>504</v>
      </c>
    </row>
    <row r="316" spans="2:51" s="124" customFormat="1" ht="12">
      <c r="B316" s="123"/>
      <c r="D316" s="110" t="s">
        <v>173</v>
      </c>
      <c r="E316" s="125" t="s">
        <v>1</v>
      </c>
      <c r="F316" s="126" t="s">
        <v>505</v>
      </c>
      <c r="H316" s="125" t="s">
        <v>1</v>
      </c>
      <c r="L316" s="123"/>
      <c r="M316" s="127"/>
      <c r="T316" s="128"/>
      <c r="AT316" s="125" t="s">
        <v>173</v>
      </c>
      <c r="AU316" s="125" t="s">
        <v>86</v>
      </c>
      <c r="AV316" s="124" t="s">
        <v>81</v>
      </c>
      <c r="AW316" s="124" t="s">
        <v>32</v>
      </c>
      <c r="AX316" s="124" t="s">
        <v>76</v>
      </c>
      <c r="AY316" s="125" t="s">
        <v>164</v>
      </c>
    </row>
    <row r="317" spans="2:51" s="109" customFormat="1" ht="12">
      <c r="B317" s="108"/>
      <c r="D317" s="110" t="s">
        <v>173</v>
      </c>
      <c r="E317" s="111" t="s">
        <v>1</v>
      </c>
      <c r="F317" s="112" t="s">
        <v>292</v>
      </c>
      <c r="H317" s="113">
        <v>22</v>
      </c>
      <c r="L317" s="108"/>
      <c r="M317" s="114"/>
      <c r="T317" s="115"/>
      <c r="AT317" s="111" t="s">
        <v>173</v>
      </c>
      <c r="AU317" s="111" t="s">
        <v>86</v>
      </c>
      <c r="AV317" s="109" t="s">
        <v>86</v>
      </c>
      <c r="AW317" s="109" t="s">
        <v>32</v>
      </c>
      <c r="AX317" s="109" t="s">
        <v>81</v>
      </c>
      <c r="AY317" s="111" t="s">
        <v>164</v>
      </c>
    </row>
    <row r="318" spans="2:65" s="16" customFormat="1" ht="16.5" customHeight="1">
      <c r="B318" s="15"/>
      <c r="C318" s="129" t="s">
        <v>506</v>
      </c>
      <c r="D318" s="129" t="s">
        <v>226</v>
      </c>
      <c r="E318" s="130" t="s">
        <v>507</v>
      </c>
      <c r="F318" s="131" t="s">
        <v>508</v>
      </c>
      <c r="G318" s="132" t="s">
        <v>170</v>
      </c>
      <c r="H318" s="133">
        <v>1</v>
      </c>
      <c r="I318" s="4"/>
      <c r="J318" s="134">
        <f>ROUND(I318*H318,2)</f>
        <v>0</v>
      </c>
      <c r="K318" s="135"/>
      <c r="L318" s="136"/>
      <c r="M318" s="137" t="s">
        <v>1</v>
      </c>
      <c r="N318" s="138" t="s">
        <v>41</v>
      </c>
      <c r="P318" s="104">
        <f>O318*H318</f>
        <v>0</v>
      </c>
      <c r="Q318" s="104">
        <v>0.55</v>
      </c>
      <c r="R318" s="104">
        <f>Q318*H318</f>
        <v>0.55</v>
      </c>
      <c r="S318" s="104">
        <v>0</v>
      </c>
      <c r="T318" s="105">
        <f>S318*H318</f>
        <v>0</v>
      </c>
      <c r="AR318" s="106" t="s">
        <v>344</v>
      </c>
      <c r="AT318" s="106" t="s">
        <v>226</v>
      </c>
      <c r="AU318" s="106" t="s">
        <v>86</v>
      </c>
      <c r="AY318" s="29" t="s">
        <v>164</v>
      </c>
      <c r="BE318" s="107">
        <f>IF(N318="základní",J318,0)</f>
        <v>0</v>
      </c>
      <c r="BF318" s="107">
        <f>IF(N318="snížená",J318,0)</f>
        <v>0</v>
      </c>
      <c r="BG318" s="107">
        <f>IF(N318="zákl. přenesená",J318,0)</f>
        <v>0</v>
      </c>
      <c r="BH318" s="107">
        <f>IF(N318="sníž. přenesená",J318,0)</f>
        <v>0</v>
      </c>
      <c r="BI318" s="107">
        <f>IF(N318="nulová",J318,0)</f>
        <v>0</v>
      </c>
      <c r="BJ318" s="29" t="s">
        <v>81</v>
      </c>
      <c r="BK318" s="107">
        <f>ROUND(I318*H318,2)</f>
        <v>0</v>
      </c>
      <c r="BL318" s="29" t="s">
        <v>264</v>
      </c>
      <c r="BM318" s="106" t="s">
        <v>509</v>
      </c>
    </row>
    <row r="319" spans="2:51" s="109" customFormat="1" ht="12">
      <c r="B319" s="108"/>
      <c r="D319" s="110" t="s">
        <v>173</v>
      </c>
      <c r="E319" s="111" t="s">
        <v>1</v>
      </c>
      <c r="F319" s="112" t="s">
        <v>510</v>
      </c>
      <c r="H319" s="113">
        <v>1</v>
      </c>
      <c r="L319" s="108"/>
      <c r="M319" s="114"/>
      <c r="T319" s="115"/>
      <c r="AT319" s="111" t="s">
        <v>173</v>
      </c>
      <c r="AU319" s="111" t="s">
        <v>86</v>
      </c>
      <c r="AV319" s="109" t="s">
        <v>86</v>
      </c>
      <c r="AW319" s="109" t="s">
        <v>32</v>
      </c>
      <c r="AX319" s="109" t="s">
        <v>81</v>
      </c>
      <c r="AY319" s="111" t="s">
        <v>164</v>
      </c>
    </row>
    <row r="320" spans="2:65" s="16" customFormat="1" ht="33" customHeight="1">
      <c r="B320" s="15"/>
      <c r="C320" s="95" t="s">
        <v>511</v>
      </c>
      <c r="D320" s="95" t="s">
        <v>167</v>
      </c>
      <c r="E320" s="96" t="s">
        <v>512</v>
      </c>
      <c r="F320" s="97" t="s">
        <v>513</v>
      </c>
      <c r="G320" s="98" t="s">
        <v>184</v>
      </c>
      <c r="H320" s="99">
        <v>358.824</v>
      </c>
      <c r="I320" s="3"/>
      <c r="J320" s="100">
        <f>ROUND(I320*H320,2)</f>
        <v>0</v>
      </c>
      <c r="K320" s="101"/>
      <c r="L320" s="15"/>
      <c r="M320" s="102" t="s">
        <v>1</v>
      </c>
      <c r="N320" s="103" t="s">
        <v>41</v>
      </c>
      <c r="P320" s="104">
        <f>O320*H320</f>
        <v>0</v>
      </c>
      <c r="Q320" s="104">
        <v>0</v>
      </c>
      <c r="R320" s="104">
        <f>Q320*H320</f>
        <v>0</v>
      </c>
      <c r="S320" s="104">
        <v>0</v>
      </c>
      <c r="T320" s="105">
        <f>S320*H320</f>
        <v>0</v>
      </c>
      <c r="AR320" s="106" t="s">
        <v>264</v>
      </c>
      <c r="AT320" s="106" t="s">
        <v>167</v>
      </c>
      <c r="AU320" s="106" t="s">
        <v>86</v>
      </c>
      <c r="AY320" s="29" t="s">
        <v>164</v>
      </c>
      <c r="BE320" s="107">
        <f>IF(N320="základní",J320,0)</f>
        <v>0</v>
      </c>
      <c r="BF320" s="107">
        <f>IF(N320="snížená",J320,0)</f>
        <v>0</v>
      </c>
      <c r="BG320" s="107">
        <f>IF(N320="zákl. přenesená",J320,0)</f>
        <v>0</v>
      </c>
      <c r="BH320" s="107">
        <f>IF(N320="sníž. přenesená",J320,0)</f>
        <v>0</v>
      </c>
      <c r="BI320" s="107">
        <f>IF(N320="nulová",J320,0)</f>
        <v>0</v>
      </c>
      <c r="BJ320" s="29" t="s">
        <v>81</v>
      </c>
      <c r="BK320" s="107">
        <f>ROUND(I320*H320,2)</f>
        <v>0</v>
      </c>
      <c r="BL320" s="29" t="s">
        <v>264</v>
      </c>
      <c r="BM320" s="106" t="s">
        <v>514</v>
      </c>
    </row>
    <row r="321" spans="2:51" s="109" customFormat="1" ht="12">
      <c r="B321" s="108"/>
      <c r="D321" s="110" t="s">
        <v>173</v>
      </c>
      <c r="E321" s="111" t="s">
        <v>1</v>
      </c>
      <c r="F321" s="112" t="s">
        <v>515</v>
      </c>
      <c r="H321" s="113">
        <v>358.824</v>
      </c>
      <c r="L321" s="108"/>
      <c r="M321" s="114"/>
      <c r="T321" s="115"/>
      <c r="AT321" s="111" t="s">
        <v>173</v>
      </c>
      <c r="AU321" s="111" t="s">
        <v>86</v>
      </c>
      <c r="AV321" s="109" t="s">
        <v>86</v>
      </c>
      <c r="AW321" s="109" t="s">
        <v>32</v>
      </c>
      <c r="AX321" s="109" t="s">
        <v>81</v>
      </c>
      <c r="AY321" s="111" t="s">
        <v>164</v>
      </c>
    </row>
    <row r="322" spans="2:65" s="16" customFormat="1" ht="16.5" customHeight="1">
      <c r="B322" s="15"/>
      <c r="C322" s="129" t="s">
        <v>516</v>
      </c>
      <c r="D322" s="129" t="s">
        <v>226</v>
      </c>
      <c r="E322" s="130" t="s">
        <v>517</v>
      </c>
      <c r="F322" s="131" t="s">
        <v>518</v>
      </c>
      <c r="G322" s="132" t="s">
        <v>170</v>
      </c>
      <c r="H322" s="133">
        <v>9.042</v>
      </c>
      <c r="I322" s="4"/>
      <c r="J322" s="134">
        <f>ROUND(I322*H322,2)</f>
        <v>0</v>
      </c>
      <c r="K322" s="135"/>
      <c r="L322" s="136"/>
      <c r="M322" s="137" t="s">
        <v>1</v>
      </c>
      <c r="N322" s="138" t="s">
        <v>41</v>
      </c>
      <c r="P322" s="104">
        <f>O322*H322</f>
        <v>0</v>
      </c>
      <c r="Q322" s="104">
        <v>0.55</v>
      </c>
      <c r="R322" s="104">
        <f>Q322*H322</f>
        <v>4.9731000000000005</v>
      </c>
      <c r="S322" s="104">
        <v>0</v>
      </c>
      <c r="T322" s="105">
        <f>S322*H322</f>
        <v>0</v>
      </c>
      <c r="AR322" s="106" t="s">
        <v>344</v>
      </c>
      <c r="AT322" s="106" t="s">
        <v>226</v>
      </c>
      <c r="AU322" s="106" t="s">
        <v>86</v>
      </c>
      <c r="AY322" s="29" t="s">
        <v>164</v>
      </c>
      <c r="BE322" s="107">
        <f>IF(N322="základní",J322,0)</f>
        <v>0</v>
      </c>
      <c r="BF322" s="107">
        <f>IF(N322="snížená",J322,0)</f>
        <v>0</v>
      </c>
      <c r="BG322" s="107">
        <f>IF(N322="zákl. přenesená",J322,0)</f>
        <v>0</v>
      </c>
      <c r="BH322" s="107">
        <f>IF(N322="sníž. přenesená",J322,0)</f>
        <v>0</v>
      </c>
      <c r="BI322" s="107">
        <f>IF(N322="nulová",J322,0)</f>
        <v>0</v>
      </c>
      <c r="BJ322" s="29" t="s">
        <v>81</v>
      </c>
      <c r="BK322" s="107">
        <f>ROUND(I322*H322,2)</f>
        <v>0</v>
      </c>
      <c r="BL322" s="29" t="s">
        <v>264</v>
      </c>
      <c r="BM322" s="106" t="s">
        <v>519</v>
      </c>
    </row>
    <row r="323" spans="2:51" s="109" customFormat="1" ht="12">
      <c r="B323" s="108"/>
      <c r="D323" s="110" t="s">
        <v>173</v>
      </c>
      <c r="E323" s="111" t="s">
        <v>1</v>
      </c>
      <c r="F323" s="112" t="s">
        <v>520</v>
      </c>
      <c r="H323" s="113">
        <v>9.042</v>
      </c>
      <c r="L323" s="108"/>
      <c r="M323" s="114"/>
      <c r="T323" s="115"/>
      <c r="AT323" s="111" t="s">
        <v>173</v>
      </c>
      <c r="AU323" s="111" t="s">
        <v>86</v>
      </c>
      <c r="AV323" s="109" t="s">
        <v>86</v>
      </c>
      <c r="AW323" s="109" t="s">
        <v>32</v>
      </c>
      <c r="AX323" s="109" t="s">
        <v>81</v>
      </c>
      <c r="AY323" s="111" t="s">
        <v>164</v>
      </c>
    </row>
    <row r="324" spans="2:65" s="16" customFormat="1" ht="16.5" customHeight="1">
      <c r="B324" s="15"/>
      <c r="C324" s="95" t="s">
        <v>521</v>
      </c>
      <c r="D324" s="95" t="s">
        <v>167</v>
      </c>
      <c r="E324" s="96" t="s">
        <v>522</v>
      </c>
      <c r="F324" s="97" t="s">
        <v>523</v>
      </c>
      <c r="G324" s="98" t="s">
        <v>184</v>
      </c>
      <c r="H324" s="99">
        <v>327.984</v>
      </c>
      <c r="I324" s="3"/>
      <c r="J324" s="100">
        <f>ROUND(I324*H324,2)</f>
        <v>0</v>
      </c>
      <c r="K324" s="101"/>
      <c r="L324" s="15"/>
      <c r="M324" s="102" t="s">
        <v>1</v>
      </c>
      <c r="N324" s="103" t="s">
        <v>41</v>
      </c>
      <c r="P324" s="104">
        <f>O324*H324</f>
        <v>0</v>
      </c>
      <c r="Q324" s="104">
        <v>0</v>
      </c>
      <c r="R324" s="104">
        <f>Q324*H324</f>
        <v>0</v>
      </c>
      <c r="S324" s="104">
        <v>0.015</v>
      </c>
      <c r="T324" s="105">
        <f>S324*H324</f>
        <v>4.919759999999999</v>
      </c>
      <c r="AR324" s="106" t="s">
        <v>264</v>
      </c>
      <c r="AT324" s="106" t="s">
        <v>167</v>
      </c>
      <c r="AU324" s="106" t="s">
        <v>86</v>
      </c>
      <c r="AY324" s="29" t="s">
        <v>164</v>
      </c>
      <c r="BE324" s="107">
        <f>IF(N324="základní",J324,0)</f>
        <v>0</v>
      </c>
      <c r="BF324" s="107">
        <f>IF(N324="snížená",J324,0)</f>
        <v>0</v>
      </c>
      <c r="BG324" s="107">
        <f>IF(N324="zákl. přenesená",J324,0)</f>
        <v>0</v>
      </c>
      <c r="BH324" s="107">
        <f>IF(N324="sníž. přenesená",J324,0)</f>
        <v>0</v>
      </c>
      <c r="BI324" s="107">
        <f>IF(N324="nulová",J324,0)</f>
        <v>0</v>
      </c>
      <c r="BJ324" s="29" t="s">
        <v>81</v>
      </c>
      <c r="BK324" s="107">
        <f>ROUND(I324*H324,2)</f>
        <v>0</v>
      </c>
      <c r="BL324" s="29" t="s">
        <v>264</v>
      </c>
      <c r="BM324" s="106" t="s">
        <v>524</v>
      </c>
    </row>
    <row r="325" spans="2:51" s="109" customFormat="1" ht="12">
      <c r="B325" s="108"/>
      <c r="D325" s="110" t="s">
        <v>173</v>
      </c>
      <c r="E325" s="111" t="s">
        <v>1</v>
      </c>
      <c r="F325" s="112" t="s">
        <v>525</v>
      </c>
      <c r="H325" s="113">
        <v>327.984</v>
      </c>
      <c r="L325" s="108"/>
      <c r="M325" s="114"/>
      <c r="T325" s="115"/>
      <c r="AT325" s="111" t="s">
        <v>173</v>
      </c>
      <c r="AU325" s="111" t="s">
        <v>86</v>
      </c>
      <c r="AV325" s="109" t="s">
        <v>86</v>
      </c>
      <c r="AW325" s="109" t="s">
        <v>32</v>
      </c>
      <c r="AX325" s="109" t="s">
        <v>81</v>
      </c>
      <c r="AY325" s="111" t="s">
        <v>164</v>
      </c>
    </row>
    <row r="326" spans="2:65" s="16" customFormat="1" ht="24.15" customHeight="1">
      <c r="B326" s="15"/>
      <c r="C326" s="95" t="s">
        <v>526</v>
      </c>
      <c r="D326" s="95" t="s">
        <v>167</v>
      </c>
      <c r="E326" s="96" t="s">
        <v>527</v>
      </c>
      <c r="F326" s="97" t="s">
        <v>528</v>
      </c>
      <c r="G326" s="98" t="s">
        <v>184</v>
      </c>
      <c r="H326" s="99">
        <v>297.144</v>
      </c>
      <c r="I326" s="3"/>
      <c r="J326" s="100">
        <f>ROUND(I326*H326,2)</f>
        <v>0</v>
      </c>
      <c r="K326" s="101"/>
      <c r="L326" s="15"/>
      <c r="M326" s="102" t="s">
        <v>1</v>
      </c>
      <c r="N326" s="103" t="s">
        <v>41</v>
      </c>
      <c r="P326" s="104">
        <f>O326*H326</f>
        <v>0</v>
      </c>
      <c r="Q326" s="104">
        <v>0</v>
      </c>
      <c r="R326" s="104">
        <f>Q326*H326</f>
        <v>0</v>
      </c>
      <c r="S326" s="104">
        <v>0</v>
      </c>
      <c r="T326" s="105">
        <f>S326*H326</f>
        <v>0</v>
      </c>
      <c r="AR326" s="106" t="s">
        <v>264</v>
      </c>
      <c r="AT326" s="106" t="s">
        <v>167</v>
      </c>
      <c r="AU326" s="106" t="s">
        <v>86</v>
      </c>
      <c r="AY326" s="29" t="s">
        <v>164</v>
      </c>
      <c r="BE326" s="107">
        <f>IF(N326="základní",J326,0)</f>
        <v>0</v>
      </c>
      <c r="BF326" s="107">
        <f>IF(N326="snížená",J326,0)</f>
        <v>0</v>
      </c>
      <c r="BG326" s="107">
        <f>IF(N326="zákl. přenesená",J326,0)</f>
        <v>0</v>
      </c>
      <c r="BH326" s="107">
        <f>IF(N326="sníž. přenesená",J326,0)</f>
        <v>0</v>
      </c>
      <c r="BI326" s="107">
        <f>IF(N326="nulová",J326,0)</f>
        <v>0</v>
      </c>
      <c r="BJ326" s="29" t="s">
        <v>81</v>
      </c>
      <c r="BK326" s="107">
        <f>ROUND(I326*H326,2)</f>
        <v>0</v>
      </c>
      <c r="BL326" s="29" t="s">
        <v>264</v>
      </c>
      <c r="BM326" s="106" t="s">
        <v>529</v>
      </c>
    </row>
    <row r="327" spans="2:51" s="109" customFormat="1" ht="12">
      <c r="B327" s="108"/>
      <c r="D327" s="110" t="s">
        <v>173</v>
      </c>
      <c r="E327" s="111" t="s">
        <v>1</v>
      </c>
      <c r="F327" s="112" t="s">
        <v>112</v>
      </c>
      <c r="H327" s="113">
        <v>297.144</v>
      </c>
      <c r="L327" s="108"/>
      <c r="M327" s="114"/>
      <c r="T327" s="115"/>
      <c r="AT327" s="111" t="s">
        <v>173</v>
      </c>
      <c r="AU327" s="111" t="s">
        <v>86</v>
      </c>
      <c r="AV327" s="109" t="s">
        <v>86</v>
      </c>
      <c r="AW327" s="109" t="s">
        <v>32</v>
      </c>
      <c r="AX327" s="109" t="s">
        <v>81</v>
      </c>
      <c r="AY327" s="111" t="s">
        <v>164</v>
      </c>
    </row>
    <row r="328" spans="2:65" s="16" customFormat="1" ht="16.5" customHeight="1">
      <c r="B328" s="15"/>
      <c r="C328" s="95" t="s">
        <v>530</v>
      </c>
      <c r="D328" s="95" t="s">
        <v>167</v>
      </c>
      <c r="E328" s="96" t="s">
        <v>531</v>
      </c>
      <c r="F328" s="97" t="s">
        <v>532</v>
      </c>
      <c r="G328" s="98" t="s">
        <v>220</v>
      </c>
      <c r="H328" s="99">
        <v>430</v>
      </c>
      <c r="I328" s="3"/>
      <c r="J328" s="100">
        <f>ROUND(I328*H328,2)</f>
        <v>0</v>
      </c>
      <c r="K328" s="101"/>
      <c r="L328" s="15"/>
      <c r="M328" s="102" t="s">
        <v>1</v>
      </c>
      <c r="N328" s="103" t="s">
        <v>41</v>
      </c>
      <c r="P328" s="104">
        <f>O328*H328</f>
        <v>0</v>
      </c>
      <c r="Q328" s="104">
        <v>2E-05</v>
      </c>
      <c r="R328" s="104">
        <f>Q328*H328</f>
        <v>0.0086</v>
      </c>
      <c r="S328" s="104">
        <v>0</v>
      </c>
      <c r="T328" s="105">
        <f>S328*H328</f>
        <v>0</v>
      </c>
      <c r="AR328" s="106" t="s">
        <v>264</v>
      </c>
      <c r="AT328" s="106" t="s">
        <v>167</v>
      </c>
      <c r="AU328" s="106" t="s">
        <v>86</v>
      </c>
      <c r="AY328" s="29" t="s">
        <v>164</v>
      </c>
      <c r="BE328" s="107">
        <f>IF(N328="základní",J328,0)</f>
        <v>0</v>
      </c>
      <c r="BF328" s="107">
        <f>IF(N328="snížená",J328,0)</f>
        <v>0</v>
      </c>
      <c r="BG328" s="107">
        <f>IF(N328="zákl. přenesená",J328,0)</f>
        <v>0</v>
      </c>
      <c r="BH328" s="107">
        <f>IF(N328="sníž. přenesená",J328,0)</f>
        <v>0</v>
      </c>
      <c r="BI328" s="107">
        <f>IF(N328="nulová",J328,0)</f>
        <v>0</v>
      </c>
      <c r="BJ328" s="29" t="s">
        <v>81</v>
      </c>
      <c r="BK328" s="107">
        <f>ROUND(I328*H328,2)</f>
        <v>0</v>
      </c>
      <c r="BL328" s="29" t="s">
        <v>264</v>
      </c>
      <c r="BM328" s="106" t="s">
        <v>533</v>
      </c>
    </row>
    <row r="329" spans="2:51" s="109" customFormat="1" ht="12">
      <c r="B329" s="108"/>
      <c r="D329" s="110" t="s">
        <v>173</v>
      </c>
      <c r="E329" s="111" t="s">
        <v>1</v>
      </c>
      <c r="F329" s="112" t="s">
        <v>534</v>
      </c>
      <c r="H329" s="113">
        <v>430</v>
      </c>
      <c r="L329" s="108"/>
      <c r="M329" s="114"/>
      <c r="T329" s="115"/>
      <c r="AT329" s="111" t="s">
        <v>173</v>
      </c>
      <c r="AU329" s="111" t="s">
        <v>86</v>
      </c>
      <c r="AV329" s="109" t="s">
        <v>86</v>
      </c>
      <c r="AW329" s="109" t="s">
        <v>32</v>
      </c>
      <c r="AX329" s="109" t="s">
        <v>81</v>
      </c>
      <c r="AY329" s="111" t="s">
        <v>164</v>
      </c>
    </row>
    <row r="330" spans="2:65" s="16" customFormat="1" ht="16.5" customHeight="1">
      <c r="B330" s="15"/>
      <c r="C330" s="129" t="s">
        <v>535</v>
      </c>
      <c r="D330" s="129" t="s">
        <v>226</v>
      </c>
      <c r="E330" s="130" t="s">
        <v>536</v>
      </c>
      <c r="F330" s="131" t="s">
        <v>537</v>
      </c>
      <c r="G330" s="132" t="s">
        <v>170</v>
      </c>
      <c r="H330" s="133">
        <v>4.951</v>
      </c>
      <c r="I330" s="4"/>
      <c r="J330" s="134">
        <f>ROUND(I330*H330,2)</f>
        <v>0</v>
      </c>
      <c r="K330" s="135"/>
      <c r="L330" s="136"/>
      <c r="M330" s="137" t="s">
        <v>1</v>
      </c>
      <c r="N330" s="138" t="s">
        <v>41</v>
      </c>
      <c r="P330" s="104">
        <f>O330*H330</f>
        <v>0</v>
      </c>
      <c r="Q330" s="104">
        <v>0.55</v>
      </c>
      <c r="R330" s="104">
        <f>Q330*H330</f>
        <v>2.72305</v>
      </c>
      <c r="S330" s="104">
        <v>0</v>
      </c>
      <c r="T330" s="105">
        <f>S330*H330</f>
        <v>0</v>
      </c>
      <c r="AR330" s="106" t="s">
        <v>344</v>
      </c>
      <c r="AT330" s="106" t="s">
        <v>226</v>
      </c>
      <c r="AU330" s="106" t="s">
        <v>86</v>
      </c>
      <c r="AY330" s="29" t="s">
        <v>164</v>
      </c>
      <c r="BE330" s="107">
        <f>IF(N330="základní",J330,0)</f>
        <v>0</v>
      </c>
      <c r="BF330" s="107">
        <f>IF(N330="snížená",J330,0)</f>
        <v>0</v>
      </c>
      <c r="BG330" s="107">
        <f>IF(N330="zákl. přenesená",J330,0)</f>
        <v>0</v>
      </c>
      <c r="BH330" s="107">
        <f>IF(N330="sníž. přenesená",J330,0)</f>
        <v>0</v>
      </c>
      <c r="BI330" s="107">
        <f>IF(N330="nulová",J330,0)</f>
        <v>0</v>
      </c>
      <c r="BJ330" s="29" t="s">
        <v>81</v>
      </c>
      <c r="BK330" s="107">
        <f>ROUND(I330*H330,2)</f>
        <v>0</v>
      </c>
      <c r="BL330" s="29" t="s">
        <v>264</v>
      </c>
      <c r="BM330" s="106" t="s">
        <v>538</v>
      </c>
    </row>
    <row r="331" spans="2:51" s="109" customFormat="1" ht="12">
      <c r="B331" s="108"/>
      <c r="D331" s="110" t="s">
        <v>173</v>
      </c>
      <c r="E331" s="111" t="s">
        <v>1</v>
      </c>
      <c r="F331" s="112" t="s">
        <v>539</v>
      </c>
      <c r="H331" s="113">
        <v>0.216</v>
      </c>
      <c r="L331" s="108"/>
      <c r="M331" s="114"/>
      <c r="T331" s="115"/>
      <c r="AT331" s="111" t="s">
        <v>173</v>
      </c>
      <c r="AU331" s="111" t="s">
        <v>86</v>
      </c>
      <c r="AV331" s="109" t="s">
        <v>86</v>
      </c>
      <c r="AW331" s="109" t="s">
        <v>32</v>
      </c>
      <c r="AX331" s="109" t="s">
        <v>76</v>
      </c>
      <c r="AY331" s="111" t="s">
        <v>164</v>
      </c>
    </row>
    <row r="332" spans="2:51" s="109" customFormat="1" ht="12">
      <c r="B332" s="108"/>
      <c r="D332" s="110" t="s">
        <v>173</v>
      </c>
      <c r="E332" s="111" t="s">
        <v>1</v>
      </c>
      <c r="F332" s="112" t="s">
        <v>540</v>
      </c>
      <c r="H332" s="113">
        <v>0.888</v>
      </c>
      <c r="L332" s="108"/>
      <c r="M332" s="114"/>
      <c r="T332" s="115"/>
      <c r="AT332" s="111" t="s">
        <v>173</v>
      </c>
      <c r="AU332" s="111" t="s">
        <v>86</v>
      </c>
      <c r="AV332" s="109" t="s">
        <v>86</v>
      </c>
      <c r="AW332" s="109" t="s">
        <v>32</v>
      </c>
      <c r="AX332" s="109" t="s">
        <v>76</v>
      </c>
      <c r="AY332" s="111" t="s">
        <v>164</v>
      </c>
    </row>
    <row r="333" spans="2:51" s="109" customFormat="1" ht="12">
      <c r="B333" s="108"/>
      <c r="D333" s="110" t="s">
        <v>173</v>
      </c>
      <c r="E333" s="111" t="s">
        <v>1</v>
      </c>
      <c r="F333" s="112" t="s">
        <v>541</v>
      </c>
      <c r="H333" s="113">
        <v>3.48</v>
      </c>
      <c r="L333" s="108"/>
      <c r="M333" s="114"/>
      <c r="T333" s="115"/>
      <c r="AT333" s="111" t="s">
        <v>173</v>
      </c>
      <c r="AU333" s="111" t="s">
        <v>86</v>
      </c>
      <c r="AV333" s="109" t="s">
        <v>86</v>
      </c>
      <c r="AW333" s="109" t="s">
        <v>32</v>
      </c>
      <c r="AX333" s="109" t="s">
        <v>76</v>
      </c>
      <c r="AY333" s="111" t="s">
        <v>164</v>
      </c>
    </row>
    <row r="334" spans="2:51" s="117" customFormat="1" ht="12">
      <c r="B334" s="116"/>
      <c r="D334" s="110" t="s">
        <v>173</v>
      </c>
      <c r="E334" s="118" t="s">
        <v>109</v>
      </c>
      <c r="F334" s="119" t="s">
        <v>177</v>
      </c>
      <c r="H334" s="120">
        <v>4.584</v>
      </c>
      <c r="L334" s="116"/>
      <c r="M334" s="121"/>
      <c r="T334" s="122"/>
      <c r="AT334" s="118" t="s">
        <v>173</v>
      </c>
      <c r="AU334" s="118" t="s">
        <v>86</v>
      </c>
      <c r="AV334" s="117" t="s">
        <v>171</v>
      </c>
      <c r="AW334" s="117" t="s">
        <v>32</v>
      </c>
      <c r="AX334" s="117" t="s">
        <v>76</v>
      </c>
      <c r="AY334" s="118" t="s">
        <v>164</v>
      </c>
    </row>
    <row r="335" spans="2:51" s="109" customFormat="1" ht="12">
      <c r="B335" s="108"/>
      <c r="D335" s="110" t="s">
        <v>173</v>
      </c>
      <c r="E335" s="111" t="s">
        <v>1</v>
      </c>
      <c r="F335" s="112" t="s">
        <v>542</v>
      </c>
      <c r="H335" s="113">
        <v>4.951</v>
      </c>
      <c r="L335" s="108"/>
      <c r="M335" s="114"/>
      <c r="T335" s="115"/>
      <c r="AT335" s="111" t="s">
        <v>173</v>
      </c>
      <c r="AU335" s="111" t="s">
        <v>86</v>
      </c>
      <c r="AV335" s="109" t="s">
        <v>86</v>
      </c>
      <c r="AW335" s="109" t="s">
        <v>32</v>
      </c>
      <c r="AX335" s="109" t="s">
        <v>81</v>
      </c>
      <c r="AY335" s="111" t="s">
        <v>164</v>
      </c>
    </row>
    <row r="336" spans="2:65" s="16" customFormat="1" ht="24.15" customHeight="1">
      <c r="B336" s="15"/>
      <c r="C336" s="95" t="s">
        <v>543</v>
      </c>
      <c r="D336" s="95" t="s">
        <v>167</v>
      </c>
      <c r="E336" s="96" t="s">
        <v>544</v>
      </c>
      <c r="F336" s="97" t="s">
        <v>545</v>
      </c>
      <c r="G336" s="98" t="s">
        <v>170</v>
      </c>
      <c r="H336" s="99">
        <v>12.212</v>
      </c>
      <c r="I336" s="3"/>
      <c r="J336" s="100">
        <f>ROUND(I336*H336,2)</f>
        <v>0</v>
      </c>
      <c r="K336" s="101"/>
      <c r="L336" s="15"/>
      <c r="M336" s="102" t="s">
        <v>1</v>
      </c>
      <c r="N336" s="103" t="s">
        <v>41</v>
      </c>
      <c r="P336" s="104">
        <f>O336*H336</f>
        <v>0</v>
      </c>
      <c r="Q336" s="104">
        <v>0.02337</v>
      </c>
      <c r="R336" s="104">
        <f>Q336*H336</f>
        <v>0.28539443999999997</v>
      </c>
      <c r="S336" s="104">
        <v>0</v>
      </c>
      <c r="T336" s="105">
        <f>S336*H336</f>
        <v>0</v>
      </c>
      <c r="AR336" s="106" t="s">
        <v>264</v>
      </c>
      <c r="AT336" s="106" t="s">
        <v>167</v>
      </c>
      <c r="AU336" s="106" t="s">
        <v>86</v>
      </c>
      <c r="AY336" s="29" t="s">
        <v>164</v>
      </c>
      <c r="BE336" s="107">
        <f>IF(N336="základní",J336,0)</f>
        <v>0</v>
      </c>
      <c r="BF336" s="107">
        <f>IF(N336="snížená",J336,0)</f>
        <v>0</v>
      </c>
      <c r="BG336" s="107">
        <f>IF(N336="zákl. přenesená",J336,0)</f>
        <v>0</v>
      </c>
      <c r="BH336" s="107">
        <f>IF(N336="sníž. přenesená",J336,0)</f>
        <v>0</v>
      </c>
      <c r="BI336" s="107">
        <f>IF(N336="nulová",J336,0)</f>
        <v>0</v>
      </c>
      <c r="BJ336" s="29" t="s">
        <v>81</v>
      </c>
      <c r="BK336" s="107">
        <f>ROUND(I336*H336,2)</f>
        <v>0</v>
      </c>
      <c r="BL336" s="29" t="s">
        <v>264</v>
      </c>
      <c r="BM336" s="106" t="s">
        <v>546</v>
      </c>
    </row>
    <row r="337" spans="2:51" s="109" customFormat="1" ht="12">
      <c r="B337" s="108"/>
      <c r="D337" s="110" t="s">
        <v>173</v>
      </c>
      <c r="E337" s="111" t="s">
        <v>1</v>
      </c>
      <c r="F337" s="112" t="s">
        <v>547</v>
      </c>
      <c r="H337" s="113">
        <v>12.212</v>
      </c>
      <c r="L337" s="108"/>
      <c r="M337" s="114"/>
      <c r="T337" s="115"/>
      <c r="AT337" s="111" t="s">
        <v>173</v>
      </c>
      <c r="AU337" s="111" t="s">
        <v>86</v>
      </c>
      <c r="AV337" s="109" t="s">
        <v>86</v>
      </c>
      <c r="AW337" s="109" t="s">
        <v>32</v>
      </c>
      <c r="AX337" s="109" t="s">
        <v>81</v>
      </c>
      <c r="AY337" s="111" t="s">
        <v>164</v>
      </c>
    </row>
    <row r="338" spans="2:65" s="16" customFormat="1" ht="16.5" customHeight="1">
      <c r="B338" s="15"/>
      <c r="C338" s="95" t="s">
        <v>548</v>
      </c>
      <c r="D338" s="95" t="s">
        <v>167</v>
      </c>
      <c r="E338" s="96" t="s">
        <v>549</v>
      </c>
      <c r="F338" s="97" t="s">
        <v>550</v>
      </c>
      <c r="G338" s="98" t="s">
        <v>462</v>
      </c>
      <c r="H338" s="99">
        <v>1</v>
      </c>
      <c r="I338" s="3"/>
      <c r="J338" s="100">
        <f>ROUND(I338*H338,2)</f>
        <v>0</v>
      </c>
      <c r="K338" s="101"/>
      <c r="L338" s="15"/>
      <c r="M338" s="102" t="s">
        <v>1</v>
      </c>
      <c r="N338" s="103" t="s">
        <v>41</v>
      </c>
      <c r="P338" s="104">
        <f>O338*H338</f>
        <v>0</v>
      </c>
      <c r="Q338" s="104">
        <v>0.02337</v>
      </c>
      <c r="R338" s="104">
        <f>Q338*H338</f>
        <v>0.02337</v>
      </c>
      <c r="S338" s="104">
        <v>0</v>
      </c>
      <c r="T338" s="105">
        <f>S338*H338</f>
        <v>0</v>
      </c>
      <c r="AR338" s="106" t="s">
        <v>264</v>
      </c>
      <c r="AT338" s="106" t="s">
        <v>167</v>
      </c>
      <c r="AU338" s="106" t="s">
        <v>86</v>
      </c>
      <c r="AY338" s="29" t="s">
        <v>164</v>
      </c>
      <c r="BE338" s="107">
        <f>IF(N338="základní",J338,0)</f>
        <v>0</v>
      </c>
      <c r="BF338" s="107">
        <f>IF(N338="snížená",J338,0)</f>
        <v>0</v>
      </c>
      <c r="BG338" s="107">
        <f>IF(N338="zákl. přenesená",J338,0)</f>
        <v>0</v>
      </c>
      <c r="BH338" s="107">
        <f>IF(N338="sníž. přenesená",J338,0)</f>
        <v>0</v>
      </c>
      <c r="BI338" s="107">
        <f>IF(N338="nulová",J338,0)</f>
        <v>0</v>
      </c>
      <c r="BJ338" s="29" t="s">
        <v>81</v>
      </c>
      <c r="BK338" s="107">
        <f>ROUND(I338*H338,2)</f>
        <v>0</v>
      </c>
      <c r="BL338" s="29" t="s">
        <v>264</v>
      </c>
      <c r="BM338" s="106" t="s">
        <v>551</v>
      </c>
    </row>
    <row r="339" spans="2:65" s="16" customFormat="1" ht="24.15" customHeight="1">
      <c r="B339" s="15"/>
      <c r="C339" s="95" t="s">
        <v>552</v>
      </c>
      <c r="D339" s="95" t="s">
        <v>167</v>
      </c>
      <c r="E339" s="96" t="s">
        <v>553</v>
      </c>
      <c r="F339" s="97" t="s">
        <v>554</v>
      </c>
      <c r="G339" s="98" t="s">
        <v>401</v>
      </c>
      <c r="H339" s="5"/>
      <c r="I339" s="3"/>
      <c r="J339" s="100">
        <f>ROUND(I339*H339,2)</f>
        <v>0</v>
      </c>
      <c r="K339" s="101"/>
      <c r="L339" s="15"/>
      <c r="M339" s="102" t="s">
        <v>1</v>
      </c>
      <c r="N339" s="103" t="s">
        <v>41</v>
      </c>
      <c r="P339" s="104">
        <f>O339*H339</f>
        <v>0</v>
      </c>
      <c r="Q339" s="104">
        <v>0</v>
      </c>
      <c r="R339" s="104">
        <f>Q339*H339</f>
        <v>0</v>
      </c>
      <c r="S339" s="104">
        <v>0</v>
      </c>
      <c r="T339" s="105">
        <f>S339*H339</f>
        <v>0</v>
      </c>
      <c r="AR339" s="106" t="s">
        <v>264</v>
      </c>
      <c r="AT339" s="106" t="s">
        <v>167</v>
      </c>
      <c r="AU339" s="106" t="s">
        <v>86</v>
      </c>
      <c r="AY339" s="29" t="s">
        <v>164</v>
      </c>
      <c r="BE339" s="107">
        <f>IF(N339="základní",J339,0)</f>
        <v>0</v>
      </c>
      <c r="BF339" s="107">
        <f>IF(N339="snížená",J339,0)</f>
        <v>0</v>
      </c>
      <c r="BG339" s="107">
        <f>IF(N339="zákl. přenesená",J339,0)</f>
        <v>0</v>
      </c>
      <c r="BH339" s="107">
        <f>IF(N339="sníž. přenesená",J339,0)</f>
        <v>0</v>
      </c>
      <c r="BI339" s="107">
        <f>IF(N339="nulová",J339,0)</f>
        <v>0</v>
      </c>
      <c r="BJ339" s="29" t="s">
        <v>81</v>
      </c>
      <c r="BK339" s="107">
        <f>ROUND(I339*H339,2)</f>
        <v>0</v>
      </c>
      <c r="BL339" s="29" t="s">
        <v>264</v>
      </c>
      <c r="BM339" s="106" t="s">
        <v>555</v>
      </c>
    </row>
    <row r="340" spans="2:63" s="84" customFormat="1" ht="22.75" customHeight="1">
      <c r="B340" s="83"/>
      <c r="D340" s="85" t="s">
        <v>75</v>
      </c>
      <c r="E340" s="93" t="s">
        <v>556</v>
      </c>
      <c r="F340" s="93" t="s">
        <v>557</v>
      </c>
      <c r="J340" s="94">
        <f>BK340</f>
        <v>0</v>
      </c>
      <c r="L340" s="83"/>
      <c r="M340" s="88"/>
      <c r="P340" s="89">
        <f>SUM(P341:P361)</f>
        <v>0</v>
      </c>
      <c r="R340" s="89">
        <f>SUM(R341:R361)</f>
        <v>1.277848</v>
      </c>
      <c r="T340" s="90">
        <f>SUM(T341:T361)</f>
        <v>1.31834</v>
      </c>
      <c r="AR340" s="85" t="s">
        <v>86</v>
      </c>
      <c r="AT340" s="91" t="s">
        <v>75</v>
      </c>
      <c r="AU340" s="91" t="s">
        <v>81</v>
      </c>
      <c r="AY340" s="85" t="s">
        <v>164</v>
      </c>
      <c r="BK340" s="92">
        <f>SUM(BK341:BK361)</f>
        <v>0</v>
      </c>
    </row>
    <row r="341" spans="2:65" s="16" customFormat="1" ht="33" customHeight="1">
      <c r="B341" s="15"/>
      <c r="C341" s="95" t="s">
        <v>558</v>
      </c>
      <c r="D341" s="95" t="s">
        <v>167</v>
      </c>
      <c r="E341" s="96" t="s">
        <v>559</v>
      </c>
      <c r="F341" s="97" t="s">
        <v>560</v>
      </c>
      <c r="G341" s="98" t="s">
        <v>180</v>
      </c>
      <c r="H341" s="99">
        <v>44</v>
      </c>
      <c r="I341" s="3"/>
      <c r="J341" s="100">
        <f>ROUND(I341*H341,2)</f>
        <v>0</v>
      </c>
      <c r="K341" s="101"/>
      <c r="L341" s="15"/>
      <c r="M341" s="102" t="s">
        <v>1</v>
      </c>
      <c r="N341" s="103" t="s">
        <v>41</v>
      </c>
      <c r="P341" s="104">
        <f>O341*H341</f>
        <v>0</v>
      </c>
      <c r="Q341" s="104">
        <v>0</v>
      </c>
      <c r="R341" s="104">
        <f>Q341*H341</f>
        <v>0</v>
      </c>
      <c r="S341" s="104">
        <v>0.003</v>
      </c>
      <c r="T341" s="105">
        <f>S341*H341</f>
        <v>0.132</v>
      </c>
      <c r="AR341" s="106" t="s">
        <v>264</v>
      </c>
      <c r="AT341" s="106" t="s">
        <v>167</v>
      </c>
      <c r="AU341" s="106" t="s">
        <v>86</v>
      </c>
      <c r="AY341" s="29" t="s">
        <v>164</v>
      </c>
      <c r="BE341" s="107">
        <f>IF(N341="základní",J341,0)</f>
        <v>0</v>
      </c>
      <c r="BF341" s="107">
        <f>IF(N341="snížená",J341,0)</f>
        <v>0</v>
      </c>
      <c r="BG341" s="107">
        <f>IF(N341="zákl. přenesená",J341,0)</f>
        <v>0</v>
      </c>
      <c r="BH341" s="107">
        <f>IF(N341="sníž. přenesená",J341,0)</f>
        <v>0</v>
      </c>
      <c r="BI341" s="107">
        <f>IF(N341="nulová",J341,0)</f>
        <v>0</v>
      </c>
      <c r="BJ341" s="29" t="s">
        <v>81</v>
      </c>
      <c r="BK341" s="107">
        <f>ROUND(I341*H341,2)</f>
        <v>0</v>
      </c>
      <c r="BL341" s="29" t="s">
        <v>264</v>
      </c>
      <c r="BM341" s="106" t="s">
        <v>561</v>
      </c>
    </row>
    <row r="342" spans="2:51" s="124" customFormat="1" ht="12">
      <c r="B342" s="123"/>
      <c r="D342" s="110" t="s">
        <v>173</v>
      </c>
      <c r="E342" s="125" t="s">
        <v>1</v>
      </c>
      <c r="F342" s="126" t="s">
        <v>562</v>
      </c>
      <c r="H342" s="125" t="s">
        <v>1</v>
      </c>
      <c r="L342" s="123"/>
      <c r="M342" s="127"/>
      <c r="T342" s="128"/>
      <c r="AT342" s="125" t="s">
        <v>173</v>
      </c>
      <c r="AU342" s="125" t="s">
        <v>86</v>
      </c>
      <c r="AV342" s="124" t="s">
        <v>81</v>
      </c>
      <c r="AW342" s="124" t="s">
        <v>32</v>
      </c>
      <c r="AX342" s="124" t="s">
        <v>76</v>
      </c>
      <c r="AY342" s="125" t="s">
        <v>164</v>
      </c>
    </row>
    <row r="343" spans="2:51" s="109" customFormat="1" ht="12">
      <c r="B343" s="108"/>
      <c r="D343" s="110" t="s">
        <v>173</v>
      </c>
      <c r="E343" s="111" t="s">
        <v>1</v>
      </c>
      <c r="F343" s="112" t="s">
        <v>563</v>
      </c>
      <c r="H343" s="113">
        <v>44</v>
      </c>
      <c r="L343" s="108"/>
      <c r="M343" s="114"/>
      <c r="T343" s="115"/>
      <c r="AT343" s="111" t="s">
        <v>173</v>
      </c>
      <c r="AU343" s="111" t="s">
        <v>86</v>
      </c>
      <c r="AV343" s="109" t="s">
        <v>86</v>
      </c>
      <c r="AW343" s="109" t="s">
        <v>32</v>
      </c>
      <c r="AX343" s="109" t="s">
        <v>81</v>
      </c>
      <c r="AY343" s="111" t="s">
        <v>164</v>
      </c>
    </row>
    <row r="344" spans="2:65" s="16" customFormat="1" ht="24.15" customHeight="1">
      <c r="B344" s="15"/>
      <c r="C344" s="95" t="s">
        <v>564</v>
      </c>
      <c r="D344" s="95" t="s">
        <v>167</v>
      </c>
      <c r="E344" s="96" t="s">
        <v>565</v>
      </c>
      <c r="F344" s="97" t="s">
        <v>566</v>
      </c>
      <c r="G344" s="98" t="s">
        <v>184</v>
      </c>
      <c r="H344" s="99">
        <v>50</v>
      </c>
      <c r="I344" s="3"/>
      <c r="J344" s="100">
        <f>ROUND(I344*H344,2)</f>
        <v>0</v>
      </c>
      <c r="K344" s="101"/>
      <c r="L344" s="15"/>
      <c r="M344" s="102" t="s">
        <v>1</v>
      </c>
      <c r="N344" s="103" t="s">
        <v>41</v>
      </c>
      <c r="P344" s="104">
        <f>O344*H344</f>
        <v>0</v>
      </c>
      <c r="Q344" s="104">
        <v>0.01691</v>
      </c>
      <c r="R344" s="104">
        <f>Q344*H344</f>
        <v>0.8455</v>
      </c>
      <c r="S344" s="104">
        <v>0</v>
      </c>
      <c r="T344" s="105">
        <f>S344*H344</f>
        <v>0</v>
      </c>
      <c r="AR344" s="106" t="s">
        <v>264</v>
      </c>
      <c r="AT344" s="106" t="s">
        <v>167</v>
      </c>
      <c r="AU344" s="106" t="s">
        <v>86</v>
      </c>
      <c r="AY344" s="29" t="s">
        <v>164</v>
      </c>
      <c r="BE344" s="107">
        <f>IF(N344="základní",J344,0)</f>
        <v>0</v>
      </c>
      <c r="BF344" s="107">
        <f>IF(N344="snížená",J344,0)</f>
        <v>0</v>
      </c>
      <c r="BG344" s="107">
        <f>IF(N344="zákl. přenesená",J344,0)</f>
        <v>0</v>
      </c>
      <c r="BH344" s="107">
        <f>IF(N344="sníž. přenesená",J344,0)</f>
        <v>0</v>
      </c>
      <c r="BI344" s="107">
        <f>IF(N344="nulová",J344,0)</f>
        <v>0</v>
      </c>
      <c r="BJ344" s="29" t="s">
        <v>81</v>
      </c>
      <c r="BK344" s="107">
        <f>ROUND(I344*H344,2)</f>
        <v>0</v>
      </c>
      <c r="BL344" s="29" t="s">
        <v>264</v>
      </c>
      <c r="BM344" s="106" t="s">
        <v>567</v>
      </c>
    </row>
    <row r="345" spans="2:51" s="124" customFormat="1" ht="12">
      <c r="B345" s="123"/>
      <c r="D345" s="110" t="s">
        <v>173</v>
      </c>
      <c r="E345" s="125" t="s">
        <v>1</v>
      </c>
      <c r="F345" s="126" t="s">
        <v>568</v>
      </c>
      <c r="H345" s="125" t="s">
        <v>1</v>
      </c>
      <c r="L345" s="123"/>
      <c r="M345" s="127"/>
      <c r="T345" s="128"/>
      <c r="AT345" s="125" t="s">
        <v>173</v>
      </c>
      <c r="AU345" s="125" t="s">
        <v>86</v>
      </c>
      <c r="AV345" s="124" t="s">
        <v>81</v>
      </c>
      <c r="AW345" s="124" t="s">
        <v>32</v>
      </c>
      <c r="AX345" s="124" t="s">
        <v>76</v>
      </c>
      <c r="AY345" s="125" t="s">
        <v>164</v>
      </c>
    </row>
    <row r="346" spans="2:51" s="109" customFormat="1" ht="12">
      <c r="B346" s="108"/>
      <c r="D346" s="110" t="s">
        <v>173</v>
      </c>
      <c r="E346" s="111" t="s">
        <v>1</v>
      </c>
      <c r="F346" s="112" t="s">
        <v>439</v>
      </c>
      <c r="H346" s="113">
        <v>50</v>
      </c>
      <c r="L346" s="108"/>
      <c r="M346" s="114"/>
      <c r="T346" s="115"/>
      <c r="AT346" s="111" t="s">
        <v>173</v>
      </c>
      <c r="AU346" s="111" t="s">
        <v>86</v>
      </c>
      <c r="AV346" s="109" t="s">
        <v>86</v>
      </c>
      <c r="AW346" s="109" t="s">
        <v>32</v>
      </c>
      <c r="AX346" s="109" t="s">
        <v>81</v>
      </c>
      <c r="AY346" s="111" t="s">
        <v>164</v>
      </c>
    </row>
    <row r="347" spans="2:65" s="16" customFormat="1" ht="16.5" customHeight="1">
      <c r="B347" s="15"/>
      <c r="C347" s="95" t="s">
        <v>569</v>
      </c>
      <c r="D347" s="95" t="s">
        <v>167</v>
      </c>
      <c r="E347" s="96" t="s">
        <v>570</v>
      </c>
      <c r="F347" s="97" t="s">
        <v>571</v>
      </c>
      <c r="G347" s="98" t="s">
        <v>184</v>
      </c>
      <c r="H347" s="99">
        <v>50</v>
      </c>
      <c r="I347" s="3"/>
      <c r="J347" s="100">
        <f>ROUND(I347*H347,2)</f>
        <v>0</v>
      </c>
      <c r="K347" s="101"/>
      <c r="L347" s="15"/>
      <c r="M347" s="102" t="s">
        <v>1</v>
      </c>
      <c r="N347" s="103" t="s">
        <v>41</v>
      </c>
      <c r="P347" s="104">
        <f>O347*H347</f>
        <v>0</v>
      </c>
      <c r="Q347" s="104">
        <v>0</v>
      </c>
      <c r="R347" s="104">
        <f>Q347*H347</f>
        <v>0</v>
      </c>
      <c r="S347" s="104">
        <v>0</v>
      </c>
      <c r="T347" s="105">
        <f>S347*H347</f>
        <v>0</v>
      </c>
      <c r="AR347" s="106" t="s">
        <v>264</v>
      </c>
      <c r="AT347" s="106" t="s">
        <v>167</v>
      </c>
      <c r="AU347" s="106" t="s">
        <v>86</v>
      </c>
      <c r="AY347" s="29" t="s">
        <v>164</v>
      </c>
      <c r="BE347" s="107">
        <f>IF(N347="základní",J347,0)</f>
        <v>0</v>
      </c>
      <c r="BF347" s="107">
        <f>IF(N347="snížená",J347,0)</f>
        <v>0</v>
      </c>
      <c r="BG347" s="107">
        <f>IF(N347="zákl. přenesená",J347,0)</f>
        <v>0</v>
      </c>
      <c r="BH347" s="107">
        <f>IF(N347="sníž. přenesená",J347,0)</f>
        <v>0</v>
      </c>
      <c r="BI347" s="107">
        <f>IF(N347="nulová",J347,0)</f>
        <v>0</v>
      </c>
      <c r="BJ347" s="29" t="s">
        <v>81</v>
      </c>
      <c r="BK347" s="107">
        <f>ROUND(I347*H347,2)</f>
        <v>0</v>
      </c>
      <c r="BL347" s="29" t="s">
        <v>264</v>
      </c>
      <c r="BM347" s="106" t="s">
        <v>572</v>
      </c>
    </row>
    <row r="348" spans="2:51" s="124" customFormat="1" ht="12">
      <c r="B348" s="123"/>
      <c r="D348" s="110" t="s">
        <v>173</v>
      </c>
      <c r="E348" s="125" t="s">
        <v>1</v>
      </c>
      <c r="F348" s="126" t="s">
        <v>573</v>
      </c>
      <c r="H348" s="125" t="s">
        <v>1</v>
      </c>
      <c r="L348" s="123"/>
      <c r="M348" s="127"/>
      <c r="T348" s="128"/>
      <c r="AT348" s="125" t="s">
        <v>173</v>
      </c>
      <c r="AU348" s="125" t="s">
        <v>86</v>
      </c>
      <c r="AV348" s="124" t="s">
        <v>81</v>
      </c>
      <c r="AW348" s="124" t="s">
        <v>32</v>
      </c>
      <c r="AX348" s="124" t="s">
        <v>76</v>
      </c>
      <c r="AY348" s="125" t="s">
        <v>164</v>
      </c>
    </row>
    <row r="349" spans="2:51" s="109" customFormat="1" ht="12">
      <c r="B349" s="108"/>
      <c r="D349" s="110" t="s">
        <v>173</v>
      </c>
      <c r="E349" s="111" t="s">
        <v>1</v>
      </c>
      <c r="F349" s="112" t="s">
        <v>439</v>
      </c>
      <c r="H349" s="113">
        <v>50</v>
      </c>
      <c r="L349" s="108"/>
      <c r="M349" s="114"/>
      <c r="T349" s="115"/>
      <c r="AT349" s="111" t="s">
        <v>173</v>
      </c>
      <c r="AU349" s="111" t="s">
        <v>86</v>
      </c>
      <c r="AV349" s="109" t="s">
        <v>86</v>
      </c>
      <c r="AW349" s="109" t="s">
        <v>32</v>
      </c>
      <c r="AX349" s="109" t="s">
        <v>81</v>
      </c>
      <c r="AY349" s="111" t="s">
        <v>164</v>
      </c>
    </row>
    <row r="350" spans="2:65" s="16" customFormat="1" ht="24.15" customHeight="1">
      <c r="B350" s="15"/>
      <c r="C350" s="129" t="s">
        <v>574</v>
      </c>
      <c r="D350" s="129" t="s">
        <v>226</v>
      </c>
      <c r="E350" s="130" t="s">
        <v>575</v>
      </c>
      <c r="F350" s="131" t="s">
        <v>576</v>
      </c>
      <c r="G350" s="132" t="s">
        <v>184</v>
      </c>
      <c r="H350" s="133">
        <v>56.175</v>
      </c>
      <c r="I350" s="4"/>
      <c r="J350" s="134">
        <f>ROUND(I350*H350,2)</f>
        <v>0</v>
      </c>
      <c r="K350" s="135"/>
      <c r="L350" s="136"/>
      <c r="M350" s="137" t="s">
        <v>1</v>
      </c>
      <c r="N350" s="138" t="s">
        <v>41</v>
      </c>
      <c r="P350" s="104">
        <f>O350*H350</f>
        <v>0</v>
      </c>
      <c r="Q350" s="104">
        <v>0.00016</v>
      </c>
      <c r="R350" s="104">
        <f>Q350*H350</f>
        <v>0.008988</v>
      </c>
      <c r="S350" s="104">
        <v>0</v>
      </c>
      <c r="T350" s="105">
        <f>S350*H350</f>
        <v>0</v>
      </c>
      <c r="AR350" s="106" t="s">
        <v>344</v>
      </c>
      <c r="AT350" s="106" t="s">
        <v>226</v>
      </c>
      <c r="AU350" s="106" t="s">
        <v>86</v>
      </c>
      <c r="AY350" s="29" t="s">
        <v>164</v>
      </c>
      <c r="BE350" s="107">
        <f>IF(N350="základní",J350,0)</f>
        <v>0</v>
      </c>
      <c r="BF350" s="107">
        <f>IF(N350="snížená",J350,0)</f>
        <v>0</v>
      </c>
      <c r="BG350" s="107">
        <f>IF(N350="zákl. přenesená",J350,0)</f>
        <v>0</v>
      </c>
      <c r="BH350" s="107">
        <f>IF(N350="sníž. přenesená",J350,0)</f>
        <v>0</v>
      </c>
      <c r="BI350" s="107">
        <f>IF(N350="nulová",J350,0)</f>
        <v>0</v>
      </c>
      <c r="BJ350" s="29" t="s">
        <v>81</v>
      </c>
      <c r="BK350" s="107">
        <f>ROUND(I350*H350,2)</f>
        <v>0</v>
      </c>
      <c r="BL350" s="29" t="s">
        <v>264</v>
      </c>
      <c r="BM350" s="106" t="s">
        <v>577</v>
      </c>
    </row>
    <row r="351" spans="2:51" s="109" customFormat="1" ht="12">
      <c r="B351" s="108"/>
      <c r="D351" s="110" t="s">
        <v>173</v>
      </c>
      <c r="E351" s="111" t="s">
        <v>1</v>
      </c>
      <c r="F351" s="112" t="s">
        <v>578</v>
      </c>
      <c r="H351" s="113">
        <v>56.175</v>
      </c>
      <c r="L351" s="108"/>
      <c r="M351" s="114"/>
      <c r="T351" s="115"/>
      <c r="AT351" s="111" t="s">
        <v>173</v>
      </c>
      <c r="AU351" s="111" t="s">
        <v>86</v>
      </c>
      <c r="AV351" s="109" t="s">
        <v>86</v>
      </c>
      <c r="AW351" s="109" t="s">
        <v>32</v>
      </c>
      <c r="AX351" s="109" t="s">
        <v>81</v>
      </c>
      <c r="AY351" s="111" t="s">
        <v>164</v>
      </c>
    </row>
    <row r="352" spans="2:65" s="16" customFormat="1" ht="24.15" customHeight="1">
      <c r="B352" s="15"/>
      <c r="C352" s="95" t="s">
        <v>579</v>
      </c>
      <c r="D352" s="95" t="s">
        <v>167</v>
      </c>
      <c r="E352" s="96" t="s">
        <v>580</v>
      </c>
      <c r="F352" s="97" t="s">
        <v>581</v>
      </c>
      <c r="G352" s="98" t="s">
        <v>184</v>
      </c>
      <c r="H352" s="99">
        <v>50</v>
      </c>
      <c r="I352" s="3"/>
      <c r="J352" s="100">
        <f>ROUND(I352*H352,2)</f>
        <v>0</v>
      </c>
      <c r="K352" s="101"/>
      <c r="L352" s="15"/>
      <c r="M352" s="102" t="s">
        <v>1</v>
      </c>
      <c r="N352" s="103" t="s">
        <v>41</v>
      </c>
      <c r="P352" s="104">
        <f>O352*H352</f>
        <v>0</v>
      </c>
      <c r="Q352" s="104">
        <v>0</v>
      </c>
      <c r="R352" s="104">
        <f>Q352*H352</f>
        <v>0</v>
      </c>
      <c r="S352" s="104">
        <v>0.01725</v>
      </c>
      <c r="T352" s="105">
        <f>S352*H352</f>
        <v>0.8625</v>
      </c>
      <c r="AR352" s="106" t="s">
        <v>264</v>
      </c>
      <c r="AT352" s="106" t="s">
        <v>167</v>
      </c>
      <c r="AU352" s="106" t="s">
        <v>86</v>
      </c>
      <c r="AY352" s="29" t="s">
        <v>164</v>
      </c>
      <c r="BE352" s="107">
        <f>IF(N352="základní",J352,0)</f>
        <v>0</v>
      </c>
      <c r="BF352" s="107">
        <f>IF(N352="snížená",J352,0)</f>
        <v>0</v>
      </c>
      <c r="BG352" s="107">
        <f>IF(N352="zákl. přenesená",J352,0)</f>
        <v>0</v>
      </c>
      <c r="BH352" s="107">
        <f>IF(N352="sníž. přenesená",J352,0)</f>
        <v>0</v>
      </c>
      <c r="BI352" s="107">
        <f>IF(N352="nulová",J352,0)</f>
        <v>0</v>
      </c>
      <c r="BJ352" s="29" t="s">
        <v>81</v>
      </c>
      <c r="BK352" s="107">
        <f>ROUND(I352*H352,2)</f>
        <v>0</v>
      </c>
      <c r="BL352" s="29" t="s">
        <v>264</v>
      </c>
      <c r="BM352" s="106" t="s">
        <v>582</v>
      </c>
    </row>
    <row r="353" spans="2:51" s="124" customFormat="1" ht="12">
      <c r="B353" s="123"/>
      <c r="D353" s="110" t="s">
        <v>173</v>
      </c>
      <c r="E353" s="125" t="s">
        <v>1</v>
      </c>
      <c r="F353" s="126" t="s">
        <v>573</v>
      </c>
      <c r="H353" s="125" t="s">
        <v>1</v>
      </c>
      <c r="L353" s="123"/>
      <c r="M353" s="127"/>
      <c r="T353" s="128"/>
      <c r="AT353" s="125" t="s">
        <v>173</v>
      </c>
      <c r="AU353" s="125" t="s">
        <v>86</v>
      </c>
      <c r="AV353" s="124" t="s">
        <v>81</v>
      </c>
      <c r="AW353" s="124" t="s">
        <v>32</v>
      </c>
      <c r="AX353" s="124" t="s">
        <v>76</v>
      </c>
      <c r="AY353" s="125" t="s">
        <v>164</v>
      </c>
    </row>
    <row r="354" spans="2:51" s="109" customFormat="1" ht="12">
      <c r="B354" s="108"/>
      <c r="D354" s="110" t="s">
        <v>173</v>
      </c>
      <c r="E354" s="111" t="s">
        <v>1</v>
      </c>
      <c r="F354" s="112" t="s">
        <v>439</v>
      </c>
      <c r="H354" s="113">
        <v>50</v>
      </c>
      <c r="L354" s="108"/>
      <c r="M354" s="114"/>
      <c r="T354" s="115"/>
      <c r="AT354" s="111" t="s">
        <v>173</v>
      </c>
      <c r="AU354" s="111" t="s">
        <v>86</v>
      </c>
      <c r="AV354" s="109" t="s">
        <v>86</v>
      </c>
      <c r="AW354" s="109" t="s">
        <v>32</v>
      </c>
      <c r="AX354" s="109" t="s">
        <v>81</v>
      </c>
      <c r="AY354" s="111" t="s">
        <v>164</v>
      </c>
    </row>
    <row r="355" spans="2:65" s="16" customFormat="1" ht="24.15" customHeight="1">
      <c r="B355" s="15"/>
      <c r="C355" s="95" t="s">
        <v>583</v>
      </c>
      <c r="D355" s="95" t="s">
        <v>167</v>
      </c>
      <c r="E355" s="96" t="s">
        <v>584</v>
      </c>
      <c r="F355" s="97" t="s">
        <v>585</v>
      </c>
      <c r="G355" s="98" t="s">
        <v>180</v>
      </c>
      <c r="H355" s="99">
        <v>48</v>
      </c>
      <c r="I355" s="3"/>
      <c r="J355" s="100">
        <f>ROUND(I355*H355,2)</f>
        <v>0</v>
      </c>
      <c r="K355" s="101"/>
      <c r="L355" s="15"/>
      <c r="M355" s="102" t="s">
        <v>1</v>
      </c>
      <c r="N355" s="103" t="s">
        <v>41</v>
      </c>
      <c r="P355" s="104">
        <f>O355*H355</f>
        <v>0</v>
      </c>
      <c r="Q355" s="104">
        <v>0.00347</v>
      </c>
      <c r="R355" s="104">
        <f>Q355*H355</f>
        <v>0.16655999999999999</v>
      </c>
      <c r="S355" s="104">
        <v>0.00253</v>
      </c>
      <c r="T355" s="105">
        <f>S355*H355</f>
        <v>0.12144</v>
      </c>
      <c r="AR355" s="106" t="s">
        <v>264</v>
      </c>
      <c r="AT355" s="106" t="s">
        <v>167</v>
      </c>
      <c r="AU355" s="106" t="s">
        <v>86</v>
      </c>
      <c r="AY355" s="29" t="s">
        <v>164</v>
      </c>
      <c r="BE355" s="107">
        <f>IF(N355="základní",J355,0)</f>
        <v>0</v>
      </c>
      <c r="BF355" s="107">
        <f>IF(N355="snížená",J355,0)</f>
        <v>0</v>
      </c>
      <c r="BG355" s="107">
        <f>IF(N355="zákl. přenesená",J355,0)</f>
        <v>0</v>
      </c>
      <c r="BH355" s="107">
        <f>IF(N355="sníž. přenesená",J355,0)</f>
        <v>0</v>
      </c>
      <c r="BI355" s="107">
        <f>IF(N355="nulová",J355,0)</f>
        <v>0</v>
      </c>
      <c r="BJ355" s="29" t="s">
        <v>81</v>
      </c>
      <c r="BK355" s="107">
        <f>ROUND(I355*H355,2)</f>
        <v>0</v>
      </c>
      <c r="BL355" s="29" t="s">
        <v>264</v>
      </c>
      <c r="BM355" s="106" t="s">
        <v>586</v>
      </c>
    </row>
    <row r="356" spans="2:51" s="124" customFormat="1" ht="20">
      <c r="B356" s="123"/>
      <c r="D356" s="110" t="s">
        <v>173</v>
      </c>
      <c r="E356" s="125" t="s">
        <v>1</v>
      </c>
      <c r="F356" s="126" t="s">
        <v>587</v>
      </c>
      <c r="H356" s="125" t="s">
        <v>1</v>
      </c>
      <c r="L356" s="123"/>
      <c r="M356" s="127"/>
      <c r="T356" s="128"/>
      <c r="AT356" s="125" t="s">
        <v>173</v>
      </c>
      <c r="AU356" s="125" t="s">
        <v>86</v>
      </c>
      <c r="AV356" s="124" t="s">
        <v>81</v>
      </c>
      <c r="AW356" s="124" t="s">
        <v>32</v>
      </c>
      <c r="AX356" s="124" t="s">
        <v>76</v>
      </c>
      <c r="AY356" s="125" t="s">
        <v>164</v>
      </c>
    </row>
    <row r="357" spans="2:51" s="109" customFormat="1" ht="12">
      <c r="B357" s="108"/>
      <c r="D357" s="110" t="s">
        <v>173</v>
      </c>
      <c r="E357" s="111" t="s">
        <v>1</v>
      </c>
      <c r="F357" s="112" t="s">
        <v>588</v>
      </c>
      <c r="H357" s="113">
        <v>48</v>
      </c>
      <c r="L357" s="108"/>
      <c r="M357" s="114"/>
      <c r="T357" s="115"/>
      <c r="AT357" s="111" t="s">
        <v>173</v>
      </c>
      <c r="AU357" s="111" t="s">
        <v>86</v>
      </c>
      <c r="AV357" s="109" t="s">
        <v>86</v>
      </c>
      <c r="AW357" s="109" t="s">
        <v>32</v>
      </c>
      <c r="AX357" s="109" t="s">
        <v>81</v>
      </c>
      <c r="AY357" s="111" t="s">
        <v>164</v>
      </c>
    </row>
    <row r="358" spans="2:65" s="16" customFormat="1" ht="24.15" customHeight="1">
      <c r="B358" s="15"/>
      <c r="C358" s="95" t="s">
        <v>589</v>
      </c>
      <c r="D358" s="95" t="s">
        <v>167</v>
      </c>
      <c r="E358" s="96" t="s">
        <v>590</v>
      </c>
      <c r="F358" s="97" t="s">
        <v>591</v>
      </c>
      <c r="G358" s="98" t="s">
        <v>180</v>
      </c>
      <c r="H358" s="99">
        <v>40</v>
      </c>
      <c r="I358" s="3"/>
      <c r="J358" s="100">
        <f>ROUND(I358*H358,2)</f>
        <v>0</v>
      </c>
      <c r="K358" s="101"/>
      <c r="L358" s="15"/>
      <c r="M358" s="102" t="s">
        <v>1</v>
      </c>
      <c r="N358" s="103" t="s">
        <v>41</v>
      </c>
      <c r="P358" s="104">
        <f>O358*H358</f>
        <v>0</v>
      </c>
      <c r="Q358" s="104">
        <v>0.00642</v>
      </c>
      <c r="R358" s="104">
        <f>Q358*H358</f>
        <v>0.25680000000000003</v>
      </c>
      <c r="S358" s="104">
        <v>0.00506</v>
      </c>
      <c r="T358" s="105">
        <f>S358*H358</f>
        <v>0.20240000000000002</v>
      </c>
      <c r="AR358" s="106" t="s">
        <v>264</v>
      </c>
      <c r="AT358" s="106" t="s">
        <v>167</v>
      </c>
      <c r="AU358" s="106" t="s">
        <v>86</v>
      </c>
      <c r="AY358" s="29" t="s">
        <v>164</v>
      </c>
      <c r="BE358" s="107">
        <f>IF(N358="základní",J358,0)</f>
        <v>0</v>
      </c>
      <c r="BF358" s="107">
        <f>IF(N358="snížená",J358,0)</f>
        <v>0</v>
      </c>
      <c r="BG358" s="107">
        <f>IF(N358="zákl. přenesená",J358,0)</f>
        <v>0</v>
      </c>
      <c r="BH358" s="107">
        <f>IF(N358="sníž. přenesená",J358,0)</f>
        <v>0</v>
      </c>
      <c r="BI358" s="107">
        <f>IF(N358="nulová",J358,0)</f>
        <v>0</v>
      </c>
      <c r="BJ358" s="29" t="s">
        <v>81</v>
      </c>
      <c r="BK358" s="107">
        <f>ROUND(I358*H358,2)</f>
        <v>0</v>
      </c>
      <c r="BL358" s="29" t="s">
        <v>264</v>
      </c>
      <c r="BM358" s="106" t="s">
        <v>592</v>
      </c>
    </row>
    <row r="359" spans="2:51" s="124" customFormat="1" ht="20">
      <c r="B359" s="123"/>
      <c r="D359" s="110" t="s">
        <v>173</v>
      </c>
      <c r="E359" s="125" t="s">
        <v>1</v>
      </c>
      <c r="F359" s="126" t="s">
        <v>587</v>
      </c>
      <c r="H359" s="125" t="s">
        <v>1</v>
      </c>
      <c r="L359" s="123"/>
      <c r="M359" s="127"/>
      <c r="T359" s="128"/>
      <c r="AT359" s="125" t="s">
        <v>173</v>
      </c>
      <c r="AU359" s="125" t="s">
        <v>86</v>
      </c>
      <c r="AV359" s="124" t="s">
        <v>81</v>
      </c>
      <c r="AW359" s="124" t="s">
        <v>32</v>
      </c>
      <c r="AX359" s="124" t="s">
        <v>76</v>
      </c>
      <c r="AY359" s="125" t="s">
        <v>164</v>
      </c>
    </row>
    <row r="360" spans="2:51" s="109" customFormat="1" ht="12">
      <c r="B360" s="108"/>
      <c r="D360" s="110" t="s">
        <v>173</v>
      </c>
      <c r="E360" s="111" t="s">
        <v>1</v>
      </c>
      <c r="F360" s="112" t="s">
        <v>593</v>
      </c>
      <c r="H360" s="113">
        <v>40</v>
      </c>
      <c r="L360" s="108"/>
      <c r="M360" s="114"/>
      <c r="T360" s="115"/>
      <c r="AT360" s="111" t="s">
        <v>173</v>
      </c>
      <c r="AU360" s="111" t="s">
        <v>86</v>
      </c>
      <c r="AV360" s="109" t="s">
        <v>86</v>
      </c>
      <c r="AW360" s="109" t="s">
        <v>32</v>
      </c>
      <c r="AX360" s="109" t="s">
        <v>81</v>
      </c>
      <c r="AY360" s="111" t="s">
        <v>164</v>
      </c>
    </row>
    <row r="361" spans="2:65" s="16" customFormat="1" ht="24.15" customHeight="1">
      <c r="B361" s="15"/>
      <c r="C361" s="95" t="s">
        <v>594</v>
      </c>
      <c r="D361" s="95" t="s">
        <v>167</v>
      </c>
      <c r="E361" s="96" t="s">
        <v>595</v>
      </c>
      <c r="F361" s="97" t="s">
        <v>596</v>
      </c>
      <c r="G361" s="98" t="s">
        <v>401</v>
      </c>
      <c r="H361" s="5"/>
      <c r="I361" s="3"/>
      <c r="J361" s="100">
        <f>ROUND(I361*H361,2)</f>
        <v>0</v>
      </c>
      <c r="K361" s="101"/>
      <c r="L361" s="15"/>
      <c r="M361" s="102" t="s">
        <v>1</v>
      </c>
      <c r="N361" s="103" t="s">
        <v>41</v>
      </c>
      <c r="P361" s="104">
        <f>O361*H361</f>
        <v>0</v>
      </c>
      <c r="Q361" s="104">
        <v>0</v>
      </c>
      <c r="R361" s="104">
        <f>Q361*H361</f>
        <v>0</v>
      </c>
      <c r="S361" s="104">
        <v>0</v>
      </c>
      <c r="T361" s="105">
        <f>S361*H361</f>
        <v>0</v>
      </c>
      <c r="AR361" s="106" t="s">
        <v>264</v>
      </c>
      <c r="AT361" s="106" t="s">
        <v>167</v>
      </c>
      <c r="AU361" s="106" t="s">
        <v>86</v>
      </c>
      <c r="AY361" s="29" t="s">
        <v>164</v>
      </c>
      <c r="BE361" s="107">
        <f>IF(N361="základní",J361,0)</f>
        <v>0</v>
      </c>
      <c r="BF361" s="107">
        <f>IF(N361="snížená",J361,0)</f>
        <v>0</v>
      </c>
      <c r="BG361" s="107">
        <f>IF(N361="zákl. přenesená",J361,0)</f>
        <v>0</v>
      </c>
      <c r="BH361" s="107">
        <f>IF(N361="sníž. přenesená",J361,0)</f>
        <v>0</v>
      </c>
      <c r="BI361" s="107">
        <f>IF(N361="nulová",J361,0)</f>
        <v>0</v>
      </c>
      <c r="BJ361" s="29" t="s">
        <v>81</v>
      </c>
      <c r="BK361" s="107">
        <f>ROUND(I361*H361,2)</f>
        <v>0</v>
      </c>
      <c r="BL361" s="29" t="s">
        <v>264</v>
      </c>
      <c r="BM361" s="106" t="s">
        <v>597</v>
      </c>
    </row>
    <row r="362" spans="2:63" s="84" customFormat="1" ht="22.75" customHeight="1">
      <c r="B362" s="83"/>
      <c r="D362" s="85" t="s">
        <v>75</v>
      </c>
      <c r="E362" s="93" t="s">
        <v>598</v>
      </c>
      <c r="F362" s="93" t="s">
        <v>599</v>
      </c>
      <c r="J362" s="94">
        <f>BK362</f>
        <v>0</v>
      </c>
      <c r="L362" s="83"/>
      <c r="M362" s="88"/>
      <c r="P362" s="89">
        <f>SUM(P363:P462)</f>
        <v>0</v>
      </c>
      <c r="R362" s="89">
        <f>SUM(R363:R462)</f>
        <v>2.4291552000000074</v>
      </c>
      <c r="T362" s="90">
        <f>SUM(T363:T462)</f>
        <v>0.8938937199999999</v>
      </c>
      <c r="AR362" s="85" t="s">
        <v>86</v>
      </c>
      <c r="AT362" s="91" t="s">
        <v>75</v>
      </c>
      <c r="AU362" s="91" t="s">
        <v>81</v>
      </c>
      <c r="AY362" s="85" t="s">
        <v>164</v>
      </c>
      <c r="BK362" s="92">
        <f>SUM(BK363:BK462)</f>
        <v>0</v>
      </c>
    </row>
    <row r="363" spans="2:65" s="16" customFormat="1" ht="16.5" customHeight="1">
      <c r="B363" s="15"/>
      <c r="C363" s="95" t="s">
        <v>600</v>
      </c>
      <c r="D363" s="95" t="s">
        <v>167</v>
      </c>
      <c r="E363" s="96" t="s">
        <v>601</v>
      </c>
      <c r="F363" s="97" t="s">
        <v>602</v>
      </c>
      <c r="G363" s="98" t="s">
        <v>184</v>
      </c>
      <c r="H363" s="99">
        <v>30.84</v>
      </c>
      <c r="I363" s="3"/>
      <c r="J363" s="100">
        <f>ROUND(I363*H363,2)</f>
        <v>0</v>
      </c>
      <c r="K363" s="101"/>
      <c r="L363" s="15"/>
      <c r="M363" s="102" t="s">
        <v>1</v>
      </c>
      <c r="N363" s="103" t="s">
        <v>41</v>
      </c>
      <c r="P363" s="104">
        <f>O363*H363</f>
        <v>0</v>
      </c>
      <c r="Q363" s="104">
        <v>0</v>
      </c>
      <c r="R363" s="104">
        <f>Q363*H363</f>
        <v>0</v>
      </c>
      <c r="S363" s="104">
        <v>0.00312</v>
      </c>
      <c r="T363" s="105">
        <f>S363*H363</f>
        <v>0.0962208</v>
      </c>
      <c r="AR363" s="106" t="s">
        <v>264</v>
      </c>
      <c r="AT363" s="106" t="s">
        <v>167</v>
      </c>
      <c r="AU363" s="106" t="s">
        <v>86</v>
      </c>
      <c r="AY363" s="29" t="s">
        <v>164</v>
      </c>
      <c r="BE363" s="107">
        <f>IF(N363="základní",J363,0)</f>
        <v>0</v>
      </c>
      <c r="BF363" s="107">
        <f>IF(N363="snížená",J363,0)</f>
        <v>0</v>
      </c>
      <c r="BG363" s="107">
        <f>IF(N363="zákl. přenesená",J363,0)</f>
        <v>0</v>
      </c>
      <c r="BH363" s="107">
        <f>IF(N363="sníž. přenesená",J363,0)</f>
        <v>0</v>
      </c>
      <c r="BI363" s="107">
        <f>IF(N363="nulová",J363,0)</f>
        <v>0</v>
      </c>
      <c r="BJ363" s="29" t="s">
        <v>81</v>
      </c>
      <c r="BK363" s="107">
        <f>ROUND(I363*H363,2)</f>
        <v>0</v>
      </c>
      <c r="BL363" s="29" t="s">
        <v>264</v>
      </c>
      <c r="BM363" s="106" t="s">
        <v>603</v>
      </c>
    </row>
    <row r="364" spans="2:51" s="124" customFormat="1" ht="12">
      <c r="B364" s="123"/>
      <c r="D364" s="110" t="s">
        <v>173</v>
      </c>
      <c r="E364" s="125" t="s">
        <v>1</v>
      </c>
      <c r="F364" s="126" t="s">
        <v>604</v>
      </c>
      <c r="H364" s="125" t="s">
        <v>1</v>
      </c>
      <c r="L364" s="123"/>
      <c r="M364" s="127"/>
      <c r="T364" s="128"/>
      <c r="AT364" s="125" t="s">
        <v>173</v>
      </c>
      <c r="AU364" s="125" t="s">
        <v>86</v>
      </c>
      <c r="AV364" s="124" t="s">
        <v>81</v>
      </c>
      <c r="AW364" s="124" t="s">
        <v>32</v>
      </c>
      <c r="AX364" s="124" t="s">
        <v>76</v>
      </c>
      <c r="AY364" s="125" t="s">
        <v>164</v>
      </c>
    </row>
    <row r="365" spans="2:51" s="109" customFormat="1" ht="12">
      <c r="B365" s="108"/>
      <c r="D365" s="110" t="s">
        <v>173</v>
      </c>
      <c r="E365" s="111" t="s">
        <v>1</v>
      </c>
      <c r="F365" s="112" t="s">
        <v>115</v>
      </c>
      <c r="H365" s="113">
        <v>30.84</v>
      </c>
      <c r="L365" s="108"/>
      <c r="M365" s="114"/>
      <c r="T365" s="115"/>
      <c r="AT365" s="111" t="s">
        <v>173</v>
      </c>
      <c r="AU365" s="111" t="s">
        <v>86</v>
      </c>
      <c r="AV365" s="109" t="s">
        <v>86</v>
      </c>
      <c r="AW365" s="109" t="s">
        <v>32</v>
      </c>
      <c r="AX365" s="109" t="s">
        <v>81</v>
      </c>
      <c r="AY365" s="111" t="s">
        <v>164</v>
      </c>
    </row>
    <row r="366" spans="2:65" s="16" customFormat="1" ht="21.75" customHeight="1">
      <c r="B366" s="15"/>
      <c r="C366" s="95" t="s">
        <v>605</v>
      </c>
      <c r="D366" s="95" t="s">
        <v>167</v>
      </c>
      <c r="E366" s="96" t="s">
        <v>606</v>
      </c>
      <c r="F366" s="97" t="s">
        <v>607</v>
      </c>
      <c r="G366" s="98" t="s">
        <v>220</v>
      </c>
      <c r="H366" s="99">
        <v>49</v>
      </c>
      <c r="I366" s="3"/>
      <c r="J366" s="100">
        <f>ROUND(I366*H366,2)</f>
        <v>0</v>
      </c>
      <c r="K366" s="101"/>
      <c r="L366" s="15"/>
      <c r="M366" s="102" t="s">
        <v>1</v>
      </c>
      <c r="N366" s="103" t="s">
        <v>41</v>
      </c>
      <c r="P366" s="104">
        <f>O366*H366</f>
        <v>0</v>
      </c>
      <c r="Q366" s="104">
        <v>0</v>
      </c>
      <c r="R366" s="104">
        <f>Q366*H366</f>
        <v>0</v>
      </c>
      <c r="S366" s="104">
        <v>0.00177</v>
      </c>
      <c r="T366" s="105">
        <f>S366*H366</f>
        <v>0.08673</v>
      </c>
      <c r="AR366" s="106" t="s">
        <v>264</v>
      </c>
      <c r="AT366" s="106" t="s">
        <v>167</v>
      </c>
      <c r="AU366" s="106" t="s">
        <v>86</v>
      </c>
      <c r="AY366" s="29" t="s">
        <v>164</v>
      </c>
      <c r="BE366" s="107">
        <f>IF(N366="základní",J366,0)</f>
        <v>0</v>
      </c>
      <c r="BF366" s="107">
        <f>IF(N366="snížená",J366,0)</f>
        <v>0</v>
      </c>
      <c r="BG366" s="107">
        <f>IF(N366="zákl. přenesená",J366,0)</f>
        <v>0</v>
      </c>
      <c r="BH366" s="107">
        <f>IF(N366="sníž. přenesená",J366,0)</f>
        <v>0</v>
      </c>
      <c r="BI366" s="107">
        <f>IF(N366="nulová",J366,0)</f>
        <v>0</v>
      </c>
      <c r="BJ366" s="29" t="s">
        <v>81</v>
      </c>
      <c r="BK366" s="107">
        <f>ROUND(I366*H366,2)</f>
        <v>0</v>
      </c>
      <c r="BL366" s="29" t="s">
        <v>264</v>
      </c>
      <c r="BM366" s="106" t="s">
        <v>608</v>
      </c>
    </row>
    <row r="367" spans="2:51" s="109" customFormat="1" ht="12">
      <c r="B367" s="108"/>
      <c r="D367" s="110" t="s">
        <v>173</v>
      </c>
      <c r="E367" s="111" t="s">
        <v>1</v>
      </c>
      <c r="F367" s="112" t="s">
        <v>609</v>
      </c>
      <c r="H367" s="113">
        <v>49</v>
      </c>
      <c r="L367" s="108"/>
      <c r="M367" s="114"/>
      <c r="T367" s="115"/>
      <c r="AT367" s="111" t="s">
        <v>173</v>
      </c>
      <c r="AU367" s="111" t="s">
        <v>86</v>
      </c>
      <c r="AV367" s="109" t="s">
        <v>86</v>
      </c>
      <c r="AW367" s="109" t="s">
        <v>32</v>
      </c>
      <c r="AX367" s="109" t="s">
        <v>81</v>
      </c>
      <c r="AY367" s="111" t="s">
        <v>164</v>
      </c>
    </row>
    <row r="368" spans="2:65" s="16" customFormat="1" ht="24.15" customHeight="1">
      <c r="B368" s="15"/>
      <c r="C368" s="95" t="s">
        <v>610</v>
      </c>
      <c r="D368" s="95" t="s">
        <v>167</v>
      </c>
      <c r="E368" s="96" t="s">
        <v>611</v>
      </c>
      <c r="F368" s="97" t="s">
        <v>612</v>
      </c>
      <c r="G368" s="98" t="s">
        <v>220</v>
      </c>
      <c r="H368" s="99">
        <v>28.8</v>
      </c>
      <c r="I368" s="3"/>
      <c r="J368" s="100">
        <f>ROUND(I368*H368,2)</f>
        <v>0</v>
      </c>
      <c r="K368" s="101"/>
      <c r="L368" s="15"/>
      <c r="M368" s="102" t="s">
        <v>1</v>
      </c>
      <c r="N368" s="103" t="s">
        <v>41</v>
      </c>
      <c r="P368" s="104">
        <f>O368*H368</f>
        <v>0</v>
      </c>
      <c r="Q368" s="104">
        <v>0</v>
      </c>
      <c r="R368" s="104">
        <f>Q368*H368</f>
        <v>0</v>
      </c>
      <c r="S368" s="104">
        <v>0.00191</v>
      </c>
      <c r="T368" s="105">
        <f>S368*H368</f>
        <v>0.055008</v>
      </c>
      <c r="AR368" s="106" t="s">
        <v>264</v>
      </c>
      <c r="AT368" s="106" t="s">
        <v>167</v>
      </c>
      <c r="AU368" s="106" t="s">
        <v>86</v>
      </c>
      <c r="AY368" s="29" t="s">
        <v>164</v>
      </c>
      <c r="BE368" s="107">
        <f>IF(N368="základní",J368,0)</f>
        <v>0</v>
      </c>
      <c r="BF368" s="107">
        <f>IF(N368="snížená",J368,0)</f>
        <v>0</v>
      </c>
      <c r="BG368" s="107">
        <f>IF(N368="zákl. přenesená",J368,0)</f>
        <v>0</v>
      </c>
      <c r="BH368" s="107">
        <f>IF(N368="sníž. přenesená",J368,0)</f>
        <v>0</v>
      </c>
      <c r="BI368" s="107">
        <f>IF(N368="nulová",J368,0)</f>
        <v>0</v>
      </c>
      <c r="BJ368" s="29" t="s">
        <v>81</v>
      </c>
      <c r="BK368" s="107">
        <f>ROUND(I368*H368,2)</f>
        <v>0</v>
      </c>
      <c r="BL368" s="29" t="s">
        <v>264</v>
      </c>
      <c r="BM368" s="106" t="s">
        <v>613</v>
      </c>
    </row>
    <row r="369" spans="2:51" s="124" customFormat="1" ht="12">
      <c r="B369" s="123"/>
      <c r="D369" s="110" t="s">
        <v>173</v>
      </c>
      <c r="E369" s="125" t="s">
        <v>1</v>
      </c>
      <c r="F369" s="126" t="s">
        <v>614</v>
      </c>
      <c r="H369" s="125" t="s">
        <v>1</v>
      </c>
      <c r="L369" s="123"/>
      <c r="M369" s="127"/>
      <c r="T369" s="128"/>
      <c r="AT369" s="125" t="s">
        <v>173</v>
      </c>
      <c r="AU369" s="125" t="s">
        <v>86</v>
      </c>
      <c r="AV369" s="124" t="s">
        <v>81</v>
      </c>
      <c r="AW369" s="124" t="s">
        <v>32</v>
      </c>
      <c r="AX369" s="124" t="s">
        <v>76</v>
      </c>
      <c r="AY369" s="125" t="s">
        <v>164</v>
      </c>
    </row>
    <row r="370" spans="2:51" s="109" customFormat="1" ht="12">
      <c r="B370" s="108"/>
      <c r="D370" s="110" t="s">
        <v>173</v>
      </c>
      <c r="E370" s="111" t="s">
        <v>1</v>
      </c>
      <c r="F370" s="112" t="s">
        <v>615</v>
      </c>
      <c r="H370" s="113">
        <v>28.8</v>
      </c>
      <c r="L370" s="108"/>
      <c r="M370" s="114"/>
      <c r="T370" s="115"/>
      <c r="AT370" s="111" t="s">
        <v>173</v>
      </c>
      <c r="AU370" s="111" t="s">
        <v>86</v>
      </c>
      <c r="AV370" s="109" t="s">
        <v>86</v>
      </c>
      <c r="AW370" s="109" t="s">
        <v>32</v>
      </c>
      <c r="AX370" s="109" t="s">
        <v>81</v>
      </c>
      <c r="AY370" s="111" t="s">
        <v>164</v>
      </c>
    </row>
    <row r="371" spans="2:65" s="16" customFormat="1" ht="16.5" customHeight="1">
      <c r="B371" s="15"/>
      <c r="C371" s="95" t="s">
        <v>616</v>
      </c>
      <c r="D371" s="95" t="s">
        <v>167</v>
      </c>
      <c r="E371" s="96" t="s">
        <v>617</v>
      </c>
      <c r="F371" s="97" t="s">
        <v>618</v>
      </c>
      <c r="G371" s="98" t="s">
        <v>220</v>
      </c>
      <c r="H371" s="99">
        <v>31.1</v>
      </c>
      <c r="I371" s="3"/>
      <c r="J371" s="100">
        <f>ROUND(I371*H371,2)</f>
        <v>0</v>
      </c>
      <c r="K371" s="101"/>
      <c r="L371" s="15"/>
      <c r="M371" s="102" t="s">
        <v>1</v>
      </c>
      <c r="N371" s="103" t="s">
        <v>41</v>
      </c>
      <c r="P371" s="104">
        <f>O371*H371</f>
        <v>0</v>
      </c>
      <c r="Q371" s="104">
        <v>0</v>
      </c>
      <c r="R371" s="104">
        <f>Q371*H371</f>
        <v>0</v>
      </c>
      <c r="S371" s="104">
        <v>0.00167</v>
      </c>
      <c r="T371" s="105">
        <f>S371*H371</f>
        <v>0.051937000000000004</v>
      </c>
      <c r="AR371" s="106" t="s">
        <v>264</v>
      </c>
      <c r="AT371" s="106" t="s">
        <v>167</v>
      </c>
      <c r="AU371" s="106" t="s">
        <v>86</v>
      </c>
      <c r="AY371" s="29" t="s">
        <v>164</v>
      </c>
      <c r="BE371" s="107">
        <f>IF(N371="základní",J371,0)</f>
        <v>0</v>
      </c>
      <c r="BF371" s="107">
        <f>IF(N371="snížená",J371,0)</f>
        <v>0</v>
      </c>
      <c r="BG371" s="107">
        <f>IF(N371="zákl. přenesená",J371,0)</f>
        <v>0</v>
      </c>
      <c r="BH371" s="107">
        <f>IF(N371="sníž. přenesená",J371,0)</f>
        <v>0</v>
      </c>
      <c r="BI371" s="107">
        <f>IF(N371="nulová",J371,0)</f>
        <v>0</v>
      </c>
      <c r="BJ371" s="29" t="s">
        <v>81</v>
      </c>
      <c r="BK371" s="107">
        <f>ROUND(I371*H371,2)</f>
        <v>0</v>
      </c>
      <c r="BL371" s="29" t="s">
        <v>264</v>
      </c>
      <c r="BM371" s="106" t="s">
        <v>619</v>
      </c>
    </row>
    <row r="372" spans="2:51" s="109" customFormat="1" ht="12">
      <c r="B372" s="108"/>
      <c r="D372" s="110" t="s">
        <v>173</v>
      </c>
      <c r="E372" s="111" t="s">
        <v>1</v>
      </c>
      <c r="F372" s="112" t="s">
        <v>620</v>
      </c>
      <c r="H372" s="113">
        <v>31.1</v>
      </c>
      <c r="L372" s="108"/>
      <c r="M372" s="114"/>
      <c r="T372" s="115"/>
      <c r="AT372" s="111" t="s">
        <v>173</v>
      </c>
      <c r="AU372" s="111" t="s">
        <v>86</v>
      </c>
      <c r="AV372" s="109" t="s">
        <v>86</v>
      </c>
      <c r="AW372" s="109" t="s">
        <v>32</v>
      </c>
      <c r="AX372" s="109" t="s">
        <v>81</v>
      </c>
      <c r="AY372" s="111" t="s">
        <v>164</v>
      </c>
    </row>
    <row r="373" spans="2:65" s="16" customFormat="1" ht="21.75" customHeight="1">
      <c r="B373" s="15"/>
      <c r="C373" s="95" t="s">
        <v>621</v>
      </c>
      <c r="D373" s="95" t="s">
        <v>167</v>
      </c>
      <c r="E373" s="96" t="s">
        <v>622</v>
      </c>
      <c r="F373" s="97" t="s">
        <v>623</v>
      </c>
      <c r="G373" s="98" t="s">
        <v>220</v>
      </c>
      <c r="H373" s="99">
        <v>128.1</v>
      </c>
      <c r="I373" s="3"/>
      <c r="J373" s="100">
        <f>ROUND(I373*H373,2)</f>
        <v>0</v>
      </c>
      <c r="K373" s="101"/>
      <c r="L373" s="15"/>
      <c r="M373" s="102" t="s">
        <v>1</v>
      </c>
      <c r="N373" s="103" t="s">
        <v>41</v>
      </c>
      <c r="P373" s="104">
        <f>O373*H373</f>
        <v>0</v>
      </c>
      <c r="Q373" s="104">
        <v>0</v>
      </c>
      <c r="R373" s="104">
        <f>Q373*H373</f>
        <v>0</v>
      </c>
      <c r="S373" s="104">
        <v>0.00223</v>
      </c>
      <c r="T373" s="105">
        <f>S373*H373</f>
        <v>0.285663</v>
      </c>
      <c r="AR373" s="106" t="s">
        <v>264</v>
      </c>
      <c r="AT373" s="106" t="s">
        <v>167</v>
      </c>
      <c r="AU373" s="106" t="s">
        <v>86</v>
      </c>
      <c r="AY373" s="29" t="s">
        <v>164</v>
      </c>
      <c r="BE373" s="107">
        <f>IF(N373="základní",J373,0)</f>
        <v>0</v>
      </c>
      <c r="BF373" s="107">
        <f>IF(N373="snížená",J373,0)</f>
        <v>0</v>
      </c>
      <c r="BG373" s="107">
        <f>IF(N373="zákl. přenesená",J373,0)</f>
        <v>0</v>
      </c>
      <c r="BH373" s="107">
        <f>IF(N373="sníž. přenesená",J373,0)</f>
        <v>0</v>
      </c>
      <c r="BI373" s="107">
        <f>IF(N373="nulová",J373,0)</f>
        <v>0</v>
      </c>
      <c r="BJ373" s="29" t="s">
        <v>81</v>
      </c>
      <c r="BK373" s="107">
        <f>ROUND(I373*H373,2)</f>
        <v>0</v>
      </c>
      <c r="BL373" s="29" t="s">
        <v>264</v>
      </c>
      <c r="BM373" s="106" t="s">
        <v>624</v>
      </c>
    </row>
    <row r="374" spans="2:51" s="124" customFormat="1" ht="12">
      <c r="B374" s="123"/>
      <c r="D374" s="110" t="s">
        <v>173</v>
      </c>
      <c r="E374" s="125" t="s">
        <v>1</v>
      </c>
      <c r="F374" s="126" t="s">
        <v>625</v>
      </c>
      <c r="H374" s="125" t="s">
        <v>1</v>
      </c>
      <c r="L374" s="123"/>
      <c r="M374" s="127"/>
      <c r="T374" s="128"/>
      <c r="AT374" s="125" t="s">
        <v>173</v>
      </c>
      <c r="AU374" s="125" t="s">
        <v>86</v>
      </c>
      <c r="AV374" s="124" t="s">
        <v>81</v>
      </c>
      <c r="AW374" s="124" t="s">
        <v>32</v>
      </c>
      <c r="AX374" s="124" t="s">
        <v>76</v>
      </c>
      <c r="AY374" s="125" t="s">
        <v>164</v>
      </c>
    </row>
    <row r="375" spans="2:51" s="109" customFormat="1" ht="12">
      <c r="B375" s="108"/>
      <c r="D375" s="110" t="s">
        <v>173</v>
      </c>
      <c r="E375" s="111" t="s">
        <v>1</v>
      </c>
      <c r="F375" s="112" t="s">
        <v>626</v>
      </c>
      <c r="H375" s="113">
        <v>31.5</v>
      </c>
      <c r="L375" s="108"/>
      <c r="M375" s="114"/>
      <c r="T375" s="115"/>
      <c r="AT375" s="111" t="s">
        <v>173</v>
      </c>
      <c r="AU375" s="111" t="s">
        <v>86</v>
      </c>
      <c r="AV375" s="109" t="s">
        <v>86</v>
      </c>
      <c r="AW375" s="109" t="s">
        <v>32</v>
      </c>
      <c r="AX375" s="109" t="s">
        <v>76</v>
      </c>
      <c r="AY375" s="111" t="s">
        <v>164</v>
      </c>
    </row>
    <row r="376" spans="2:51" s="124" customFormat="1" ht="12">
      <c r="B376" s="123"/>
      <c r="D376" s="110" t="s">
        <v>173</v>
      </c>
      <c r="E376" s="125" t="s">
        <v>1</v>
      </c>
      <c r="F376" s="126" t="s">
        <v>627</v>
      </c>
      <c r="H376" s="125" t="s">
        <v>1</v>
      </c>
      <c r="L376" s="123"/>
      <c r="M376" s="127"/>
      <c r="T376" s="128"/>
      <c r="AT376" s="125" t="s">
        <v>173</v>
      </c>
      <c r="AU376" s="125" t="s">
        <v>86</v>
      </c>
      <c r="AV376" s="124" t="s">
        <v>81</v>
      </c>
      <c r="AW376" s="124" t="s">
        <v>32</v>
      </c>
      <c r="AX376" s="124" t="s">
        <v>76</v>
      </c>
      <c r="AY376" s="125" t="s">
        <v>164</v>
      </c>
    </row>
    <row r="377" spans="2:51" s="109" customFormat="1" ht="12">
      <c r="B377" s="108"/>
      <c r="D377" s="110" t="s">
        <v>173</v>
      </c>
      <c r="E377" s="111" t="s">
        <v>1</v>
      </c>
      <c r="F377" s="112" t="s">
        <v>628</v>
      </c>
      <c r="H377" s="113">
        <v>96.6</v>
      </c>
      <c r="L377" s="108"/>
      <c r="M377" s="114"/>
      <c r="T377" s="115"/>
      <c r="AT377" s="111" t="s">
        <v>173</v>
      </c>
      <c r="AU377" s="111" t="s">
        <v>86</v>
      </c>
      <c r="AV377" s="109" t="s">
        <v>86</v>
      </c>
      <c r="AW377" s="109" t="s">
        <v>32</v>
      </c>
      <c r="AX377" s="109" t="s">
        <v>76</v>
      </c>
      <c r="AY377" s="111" t="s">
        <v>164</v>
      </c>
    </row>
    <row r="378" spans="2:51" s="117" customFormat="1" ht="12">
      <c r="B378" s="116"/>
      <c r="D378" s="110" t="s">
        <v>173</v>
      </c>
      <c r="E378" s="118" t="s">
        <v>1</v>
      </c>
      <c r="F378" s="119" t="s">
        <v>177</v>
      </c>
      <c r="H378" s="120">
        <v>128.1</v>
      </c>
      <c r="L378" s="116"/>
      <c r="M378" s="121"/>
      <c r="T378" s="122"/>
      <c r="AT378" s="118" t="s">
        <v>173</v>
      </c>
      <c r="AU378" s="118" t="s">
        <v>86</v>
      </c>
      <c r="AV378" s="117" t="s">
        <v>171</v>
      </c>
      <c r="AW378" s="117" t="s">
        <v>32</v>
      </c>
      <c r="AX378" s="117" t="s">
        <v>81</v>
      </c>
      <c r="AY378" s="118" t="s">
        <v>164</v>
      </c>
    </row>
    <row r="379" spans="2:65" s="16" customFormat="1" ht="16.5" customHeight="1">
      <c r="B379" s="15"/>
      <c r="C379" s="95" t="s">
        <v>629</v>
      </c>
      <c r="D379" s="95" t="s">
        <v>167</v>
      </c>
      <c r="E379" s="96" t="s">
        <v>630</v>
      </c>
      <c r="F379" s="97" t="s">
        <v>631</v>
      </c>
      <c r="G379" s="98" t="s">
        <v>220</v>
      </c>
      <c r="H379" s="99">
        <v>11.9</v>
      </c>
      <c r="I379" s="3"/>
      <c r="J379" s="100">
        <f>ROUND(I379*H379,2)</f>
        <v>0</v>
      </c>
      <c r="K379" s="101"/>
      <c r="L379" s="15"/>
      <c r="M379" s="102" t="s">
        <v>1</v>
      </c>
      <c r="N379" s="103" t="s">
        <v>41</v>
      </c>
      <c r="P379" s="104">
        <f>O379*H379</f>
        <v>0</v>
      </c>
      <c r="Q379" s="104">
        <v>0</v>
      </c>
      <c r="R379" s="104">
        <f>Q379*H379</f>
        <v>0</v>
      </c>
      <c r="S379" s="104">
        <v>0.00175</v>
      </c>
      <c r="T379" s="105">
        <f>S379*H379</f>
        <v>0.020825</v>
      </c>
      <c r="AR379" s="106" t="s">
        <v>264</v>
      </c>
      <c r="AT379" s="106" t="s">
        <v>167</v>
      </c>
      <c r="AU379" s="106" t="s">
        <v>86</v>
      </c>
      <c r="AY379" s="29" t="s">
        <v>164</v>
      </c>
      <c r="BE379" s="107">
        <f>IF(N379="základní",J379,0)</f>
        <v>0</v>
      </c>
      <c r="BF379" s="107">
        <f>IF(N379="snížená",J379,0)</f>
        <v>0</v>
      </c>
      <c r="BG379" s="107">
        <f>IF(N379="zákl. přenesená",J379,0)</f>
        <v>0</v>
      </c>
      <c r="BH379" s="107">
        <f>IF(N379="sníž. přenesená",J379,0)</f>
        <v>0</v>
      </c>
      <c r="BI379" s="107">
        <f>IF(N379="nulová",J379,0)</f>
        <v>0</v>
      </c>
      <c r="BJ379" s="29" t="s">
        <v>81</v>
      </c>
      <c r="BK379" s="107">
        <f>ROUND(I379*H379,2)</f>
        <v>0</v>
      </c>
      <c r="BL379" s="29" t="s">
        <v>264</v>
      </c>
      <c r="BM379" s="106" t="s">
        <v>632</v>
      </c>
    </row>
    <row r="380" spans="2:51" s="124" customFormat="1" ht="12">
      <c r="B380" s="123"/>
      <c r="D380" s="110" t="s">
        <v>173</v>
      </c>
      <c r="E380" s="125" t="s">
        <v>1</v>
      </c>
      <c r="F380" s="126" t="s">
        <v>633</v>
      </c>
      <c r="H380" s="125" t="s">
        <v>1</v>
      </c>
      <c r="L380" s="123"/>
      <c r="M380" s="127"/>
      <c r="T380" s="128"/>
      <c r="AT380" s="125" t="s">
        <v>173</v>
      </c>
      <c r="AU380" s="125" t="s">
        <v>86</v>
      </c>
      <c r="AV380" s="124" t="s">
        <v>81</v>
      </c>
      <c r="AW380" s="124" t="s">
        <v>32</v>
      </c>
      <c r="AX380" s="124" t="s">
        <v>76</v>
      </c>
      <c r="AY380" s="125" t="s">
        <v>164</v>
      </c>
    </row>
    <row r="381" spans="2:51" s="109" customFormat="1" ht="12">
      <c r="B381" s="108"/>
      <c r="D381" s="110" t="s">
        <v>173</v>
      </c>
      <c r="E381" s="111" t="s">
        <v>1</v>
      </c>
      <c r="F381" s="112" t="s">
        <v>634</v>
      </c>
      <c r="H381" s="113">
        <v>11.9</v>
      </c>
      <c r="L381" s="108"/>
      <c r="M381" s="114"/>
      <c r="T381" s="115"/>
      <c r="AT381" s="111" t="s">
        <v>173</v>
      </c>
      <c r="AU381" s="111" t="s">
        <v>86</v>
      </c>
      <c r="AV381" s="109" t="s">
        <v>86</v>
      </c>
      <c r="AW381" s="109" t="s">
        <v>32</v>
      </c>
      <c r="AX381" s="109" t="s">
        <v>81</v>
      </c>
      <c r="AY381" s="111" t="s">
        <v>164</v>
      </c>
    </row>
    <row r="382" spans="2:65" s="16" customFormat="1" ht="16.5" customHeight="1">
      <c r="B382" s="15"/>
      <c r="C382" s="95" t="s">
        <v>635</v>
      </c>
      <c r="D382" s="95" t="s">
        <v>167</v>
      </c>
      <c r="E382" s="96" t="s">
        <v>636</v>
      </c>
      <c r="F382" s="97" t="s">
        <v>637</v>
      </c>
      <c r="G382" s="98" t="s">
        <v>184</v>
      </c>
      <c r="H382" s="99">
        <v>6.988</v>
      </c>
      <c r="I382" s="3"/>
      <c r="J382" s="100">
        <f>ROUND(I382*H382,2)</f>
        <v>0</v>
      </c>
      <c r="K382" s="101"/>
      <c r="L382" s="15"/>
      <c r="M382" s="102" t="s">
        <v>1</v>
      </c>
      <c r="N382" s="103" t="s">
        <v>41</v>
      </c>
      <c r="P382" s="104">
        <f>O382*H382</f>
        <v>0</v>
      </c>
      <c r="Q382" s="104">
        <v>0</v>
      </c>
      <c r="R382" s="104">
        <f>Q382*H382</f>
        <v>0</v>
      </c>
      <c r="S382" s="104">
        <v>0.00584</v>
      </c>
      <c r="T382" s="105">
        <f>S382*H382</f>
        <v>0.04080992</v>
      </c>
      <c r="AR382" s="106" t="s">
        <v>264</v>
      </c>
      <c r="AT382" s="106" t="s">
        <v>167</v>
      </c>
      <c r="AU382" s="106" t="s">
        <v>86</v>
      </c>
      <c r="AY382" s="29" t="s">
        <v>164</v>
      </c>
      <c r="BE382" s="107">
        <f>IF(N382="základní",J382,0)</f>
        <v>0</v>
      </c>
      <c r="BF382" s="107">
        <f>IF(N382="snížená",J382,0)</f>
        <v>0</v>
      </c>
      <c r="BG382" s="107">
        <f>IF(N382="zákl. přenesená",J382,0)</f>
        <v>0</v>
      </c>
      <c r="BH382" s="107">
        <f>IF(N382="sníž. přenesená",J382,0)</f>
        <v>0</v>
      </c>
      <c r="BI382" s="107">
        <f>IF(N382="nulová",J382,0)</f>
        <v>0</v>
      </c>
      <c r="BJ382" s="29" t="s">
        <v>81</v>
      </c>
      <c r="BK382" s="107">
        <f>ROUND(I382*H382,2)</f>
        <v>0</v>
      </c>
      <c r="BL382" s="29" t="s">
        <v>264</v>
      </c>
      <c r="BM382" s="106" t="s">
        <v>638</v>
      </c>
    </row>
    <row r="383" spans="2:51" s="124" customFormat="1" ht="12">
      <c r="B383" s="123"/>
      <c r="D383" s="110" t="s">
        <v>173</v>
      </c>
      <c r="E383" s="125" t="s">
        <v>1</v>
      </c>
      <c r="F383" s="126" t="s">
        <v>639</v>
      </c>
      <c r="H383" s="125" t="s">
        <v>1</v>
      </c>
      <c r="L383" s="123"/>
      <c r="M383" s="127"/>
      <c r="T383" s="128"/>
      <c r="AT383" s="125" t="s">
        <v>173</v>
      </c>
      <c r="AU383" s="125" t="s">
        <v>86</v>
      </c>
      <c r="AV383" s="124" t="s">
        <v>81</v>
      </c>
      <c r="AW383" s="124" t="s">
        <v>32</v>
      </c>
      <c r="AX383" s="124" t="s">
        <v>76</v>
      </c>
      <c r="AY383" s="125" t="s">
        <v>164</v>
      </c>
    </row>
    <row r="384" spans="2:51" s="109" customFormat="1" ht="12">
      <c r="B384" s="108"/>
      <c r="D384" s="110" t="s">
        <v>173</v>
      </c>
      <c r="E384" s="111" t="s">
        <v>1</v>
      </c>
      <c r="F384" s="112" t="s">
        <v>640</v>
      </c>
      <c r="H384" s="113">
        <v>3.853</v>
      </c>
      <c r="L384" s="108"/>
      <c r="M384" s="114"/>
      <c r="T384" s="115"/>
      <c r="AT384" s="111" t="s">
        <v>173</v>
      </c>
      <c r="AU384" s="111" t="s">
        <v>86</v>
      </c>
      <c r="AV384" s="109" t="s">
        <v>86</v>
      </c>
      <c r="AW384" s="109" t="s">
        <v>32</v>
      </c>
      <c r="AX384" s="109" t="s">
        <v>76</v>
      </c>
      <c r="AY384" s="111" t="s">
        <v>164</v>
      </c>
    </row>
    <row r="385" spans="2:51" s="124" customFormat="1" ht="12">
      <c r="B385" s="123"/>
      <c r="D385" s="110" t="s">
        <v>173</v>
      </c>
      <c r="E385" s="125" t="s">
        <v>1</v>
      </c>
      <c r="F385" s="126" t="s">
        <v>641</v>
      </c>
      <c r="H385" s="125" t="s">
        <v>1</v>
      </c>
      <c r="L385" s="123"/>
      <c r="M385" s="127"/>
      <c r="T385" s="128"/>
      <c r="AT385" s="125" t="s">
        <v>173</v>
      </c>
      <c r="AU385" s="125" t="s">
        <v>86</v>
      </c>
      <c r="AV385" s="124" t="s">
        <v>81</v>
      </c>
      <c r="AW385" s="124" t="s">
        <v>32</v>
      </c>
      <c r="AX385" s="124" t="s">
        <v>76</v>
      </c>
      <c r="AY385" s="125" t="s">
        <v>164</v>
      </c>
    </row>
    <row r="386" spans="2:51" s="109" customFormat="1" ht="12">
      <c r="B386" s="108"/>
      <c r="D386" s="110" t="s">
        <v>173</v>
      </c>
      <c r="E386" s="111" t="s">
        <v>1</v>
      </c>
      <c r="F386" s="112" t="s">
        <v>642</v>
      </c>
      <c r="H386" s="113">
        <v>3.135</v>
      </c>
      <c r="L386" s="108"/>
      <c r="M386" s="114"/>
      <c r="T386" s="115"/>
      <c r="AT386" s="111" t="s">
        <v>173</v>
      </c>
      <c r="AU386" s="111" t="s">
        <v>86</v>
      </c>
      <c r="AV386" s="109" t="s">
        <v>86</v>
      </c>
      <c r="AW386" s="109" t="s">
        <v>32</v>
      </c>
      <c r="AX386" s="109" t="s">
        <v>76</v>
      </c>
      <c r="AY386" s="111" t="s">
        <v>164</v>
      </c>
    </row>
    <row r="387" spans="2:51" s="124" customFormat="1" ht="12">
      <c r="B387" s="123"/>
      <c r="D387" s="110" t="s">
        <v>173</v>
      </c>
      <c r="E387" s="125" t="s">
        <v>1</v>
      </c>
      <c r="F387" s="126" t="s">
        <v>643</v>
      </c>
      <c r="H387" s="125" t="s">
        <v>1</v>
      </c>
      <c r="L387" s="123"/>
      <c r="M387" s="127"/>
      <c r="T387" s="128"/>
      <c r="AT387" s="125" t="s">
        <v>173</v>
      </c>
      <c r="AU387" s="125" t="s">
        <v>86</v>
      </c>
      <c r="AV387" s="124" t="s">
        <v>81</v>
      </c>
      <c r="AW387" s="124" t="s">
        <v>32</v>
      </c>
      <c r="AX387" s="124" t="s">
        <v>76</v>
      </c>
      <c r="AY387" s="125" t="s">
        <v>164</v>
      </c>
    </row>
    <row r="388" spans="2:51" s="117" customFormat="1" ht="12">
      <c r="B388" s="116"/>
      <c r="D388" s="110" t="s">
        <v>173</v>
      </c>
      <c r="E388" s="118" t="s">
        <v>1</v>
      </c>
      <c r="F388" s="119" t="s">
        <v>177</v>
      </c>
      <c r="H388" s="120">
        <v>6.988</v>
      </c>
      <c r="L388" s="116"/>
      <c r="M388" s="121"/>
      <c r="T388" s="122"/>
      <c r="AT388" s="118" t="s">
        <v>173</v>
      </c>
      <c r="AU388" s="118" t="s">
        <v>86</v>
      </c>
      <c r="AV388" s="117" t="s">
        <v>171</v>
      </c>
      <c r="AW388" s="117" t="s">
        <v>32</v>
      </c>
      <c r="AX388" s="117" t="s">
        <v>81</v>
      </c>
      <c r="AY388" s="118" t="s">
        <v>164</v>
      </c>
    </row>
    <row r="389" spans="2:65" s="16" customFormat="1" ht="16.5" customHeight="1">
      <c r="B389" s="15"/>
      <c r="C389" s="95" t="s">
        <v>644</v>
      </c>
      <c r="D389" s="95" t="s">
        <v>167</v>
      </c>
      <c r="E389" s="96" t="s">
        <v>645</v>
      </c>
      <c r="F389" s="97" t="s">
        <v>646</v>
      </c>
      <c r="G389" s="98" t="s">
        <v>220</v>
      </c>
      <c r="H389" s="99">
        <v>56.3</v>
      </c>
      <c r="I389" s="3"/>
      <c r="J389" s="100">
        <f>ROUND(I389*H389,2)</f>
        <v>0</v>
      </c>
      <c r="K389" s="101"/>
      <c r="L389" s="15"/>
      <c r="M389" s="102" t="s">
        <v>1</v>
      </c>
      <c r="N389" s="103" t="s">
        <v>41</v>
      </c>
      <c r="P389" s="104">
        <f>O389*H389</f>
        <v>0</v>
      </c>
      <c r="Q389" s="104">
        <v>0</v>
      </c>
      <c r="R389" s="104">
        <f>Q389*H389</f>
        <v>0</v>
      </c>
      <c r="S389" s="104">
        <v>0.0026</v>
      </c>
      <c r="T389" s="105">
        <f>S389*H389</f>
        <v>0.14637999999999998</v>
      </c>
      <c r="AR389" s="106" t="s">
        <v>264</v>
      </c>
      <c r="AT389" s="106" t="s">
        <v>167</v>
      </c>
      <c r="AU389" s="106" t="s">
        <v>86</v>
      </c>
      <c r="AY389" s="29" t="s">
        <v>164</v>
      </c>
      <c r="BE389" s="107">
        <f>IF(N389="základní",J389,0)</f>
        <v>0</v>
      </c>
      <c r="BF389" s="107">
        <f>IF(N389="snížená",J389,0)</f>
        <v>0</v>
      </c>
      <c r="BG389" s="107">
        <f>IF(N389="zákl. přenesená",J389,0)</f>
        <v>0</v>
      </c>
      <c r="BH389" s="107">
        <f>IF(N389="sníž. přenesená",J389,0)</f>
        <v>0</v>
      </c>
      <c r="BI389" s="107">
        <f>IF(N389="nulová",J389,0)</f>
        <v>0</v>
      </c>
      <c r="BJ389" s="29" t="s">
        <v>81</v>
      </c>
      <c r="BK389" s="107">
        <f>ROUND(I389*H389,2)</f>
        <v>0</v>
      </c>
      <c r="BL389" s="29" t="s">
        <v>264</v>
      </c>
      <c r="BM389" s="106" t="s">
        <v>647</v>
      </c>
    </row>
    <row r="390" spans="2:51" s="109" customFormat="1" ht="12">
      <c r="B390" s="108"/>
      <c r="D390" s="110" t="s">
        <v>173</v>
      </c>
      <c r="E390" s="111" t="s">
        <v>1</v>
      </c>
      <c r="F390" s="112" t="s">
        <v>648</v>
      </c>
      <c r="H390" s="113">
        <v>56.3</v>
      </c>
      <c r="L390" s="108"/>
      <c r="M390" s="114"/>
      <c r="T390" s="115"/>
      <c r="AT390" s="111" t="s">
        <v>173</v>
      </c>
      <c r="AU390" s="111" t="s">
        <v>86</v>
      </c>
      <c r="AV390" s="109" t="s">
        <v>86</v>
      </c>
      <c r="AW390" s="109" t="s">
        <v>32</v>
      </c>
      <c r="AX390" s="109" t="s">
        <v>81</v>
      </c>
      <c r="AY390" s="111" t="s">
        <v>164</v>
      </c>
    </row>
    <row r="391" spans="2:65" s="16" customFormat="1" ht="16.5" customHeight="1">
      <c r="B391" s="15"/>
      <c r="C391" s="95" t="s">
        <v>649</v>
      </c>
      <c r="D391" s="95" t="s">
        <v>167</v>
      </c>
      <c r="E391" s="96" t="s">
        <v>650</v>
      </c>
      <c r="F391" s="97" t="s">
        <v>651</v>
      </c>
      <c r="G391" s="98" t="s">
        <v>220</v>
      </c>
      <c r="H391" s="99">
        <v>28</v>
      </c>
      <c r="I391" s="3"/>
      <c r="J391" s="100">
        <f>ROUND(I391*H391,2)</f>
        <v>0</v>
      </c>
      <c r="K391" s="101"/>
      <c r="L391" s="15"/>
      <c r="M391" s="102" t="s">
        <v>1</v>
      </c>
      <c r="N391" s="103" t="s">
        <v>41</v>
      </c>
      <c r="P391" s="104">
        <f>O391*H391</f>
        <v>0</v>
      </c>
      <c r="Q391" s="104">
        <v>0</v>
      </c>
      <c r="R391" s="104">
        <f>Q391*H391</f>
        <v>0</v>
      </c>
      <c r="S391" s="104">
        <v>0.00394</v>
      </c>
      <c r="T391" s="105">
        <f>S391*H391</f>
        <v>0.11032</v>
      </c>
      <c r="AR391" s="106" t="s">
        <v>264</v>
      </c>
      <c r="AT391" s="106" t="s">
        <v>167</v>
      </c>
      <c r="AU391" s="106" t="s">
        <v>86</v>
      </c>
      <c r="AY391" s="29" t="s">
        <v>164</v>
      </c>
      <c r="BE391" s="107">
        <f>IF(N391="základní",J391,0)</f>
        <v>0</v>
      </c>
      <c r="BF391" s="107">
        <f>IF(N391="snížená",J391,0)</f>
        <v>0</v>
      </c>
      <c r="BG391" s="107">
        <f>IF(N391="zákl. přenesená",J391,0)</f>
        <v>0</v>
      </c>
      <c r="BH391" s="107">
        <f>IF(N391="sníž. přenesená",J391,0)</f>
        <v>0</v>
      </c>
      <c r="BI391" s="107">
        <f>IF(N391="nulová",J391,0)</f>
        <v>0</v>
      </c>
      <c r="BJ391" s="29" t="s">
        <v>81</v>
      </c>
      <c r="BK391" s="107">
        <f>ROUND(I391*H391,2)</f>
        <v>0</v>
      </c>
      <c r="BL391" s="29" t="s">
        <v>264</v>
      </c>
      <c r="BM391" s="106" t="s">
        <v>652</v>
      </c>
    </row>
    <row r="392" spans="2:51" s="109" customFormat="1" ht="12">
      <c r="B392" s="108"/>
      <c r="D392" s="110" t="s">
        <v>173</v>
      </c>
      <c r="E392" s="111" t="s">
        <v>1</v>
      </c>
      <c r="F392" s="112" t="s">
        <v>653</v>
      </c>
      <c r="H392" s="113">
        <v>28</v>
      </c>
      <c r="L392" s="108"/>
      <c r="M392" s="114"/>
      <c r="T392" s="115"/>
      <c r="AT392" s="111" t="s">
        <v>173</v>
      </c>
      <c r="AU392" s="111" t="s">
        <v>86</v>
      </c>
      <c r="AV392" s="109" t="s">
        <v>86</v>
      </c>
      <c r="AW392" s="109" t="s">
        <v>32</v>
      </c>
      <c r="AX392" s="109" t="s">
        <v>81</v>
      </c>
      <c r="AY392" s="111" t="s">
        <v>164</v>
      </c>
    </row>
    <row r="393" spans="2:65" s="16" customFormat="1" ht="33" customHeight="1">
      <c r="B393" s="15"/>
      <c r="C393" s="95" t="s">
        <v>654</v>
      </c>
      <c r="D393" s="95" t="s">
        <v>167</v>
      </c>
      <c r="E393" s="96" t="s">
        <v>655</v>
      </c>
      <c r="F393" s="97" t="s">
        <v>656</v>
      </c>
      <c r="G393" s="98" t="s">
        <v>184</v>
      </c>
      <c r="H393" s="99">
        <v>297.144</v>
      </c>
      <c r="I393" s="3"/>
      <c r="J393" s="100">
        <f>ROUND(I393*H393,2)</f>
        <v>0</v>
      </c>
      <c r="K393" s="101"/>
      <c r="L393" s="15"/>
      <c r="M393" s="102" t="s">
        <v>1</v>
      </c>
      <c r="N393" s="103" t="s">
        <v>41</v>
      </c>
      <c r="P393" s="104">
        <f>O393*H393</f>
        <v>0</v>
      </c>
      <c r="Q393" s="104">
        <v>0.0066</v>
      </c>
      <c r="R393" s="104">
        <f>Q393*H393</f>
        <v>1.9611504</v>
      </c>
      <c r="S393" s="104">
        <v>0</v>
      </c>
      <c r="T393" s="105">
        <f>S393*H393</f>
        <v>0</v>
      </c>
      <c r="AR393" s="106" t="s">
        <v>171</v>
      </c>
      <c r="AT393" s="106" t="s">
        <v>167</v>
      </c>
      <c r="AU393" s="106" t="s">
        <v>86</v>
      </c>
      <c r="AY393" s="29" t="s">
        <v>164</v>
      </c>
      <c r="BE393" s="107">
        <f>IF(N393="základní",J393,0)</f>
        <v>0</v>
      </c>
      <c r="BF393" s="107">
        <f>IF(N393="snížená",J393,0)</f>
        <v>0</v>
      </c>
      <c r="BG393" s="107">
        <f>IF(N393="zákl. přenesená",J393,0)</f>
        <v>0</v>
      </c>
      <c r="BH393" s="107">
        <f>IF(N393="sníž. přenesená",J393,0)</f>
        <v>0</v>
      </c>
      <c r="BI393" s="107">
        <f>IF(N393="nulová",J393,0)</f>
        <v>0</v>
      </c>
      <c r="BJ393" s="29" t="s">
        <v>81</v>
      </c>
      <c r="BK393" s="107">
        <f>ROUND(I393*H393,2)</f>
        <v>0</v>
      </c>
      <c r="BL393" s="29" t="s">
        <v>171</v>
      </c>
      <c r="BM393" s="106" t="s">
        <v>657</v>
      </c>
    </row>
    <row r="394" spans="2:51" s="124" customFormat="1" ht="12">
      <c r="B394" s="123"/>
      <c r="D394" s="110" t="s">
        <v>173</v>
      </c>
      <c r="E394" s="125" t="s">
        <v>1</v>
      </c>
      <c r="F394" s="126" t="s">
        <v>113</v>
      </c>
      <c r="H394" s="125" t="s">
        <v>1</v>
      </c>
      <c r="L394" s="123"/>
      <c r="M394" s="127"/>
      <c r="T394" s="128"/>
      <c r="AT394" s="125" t="s">
        <v>173</v>
      </c>
      <c r="AU394" s="125" t="s">
        <v>86</v>
      </c>
      <c r="AV394" s="124" t="s">
        <v>81</v>
      </c>
      <c r="AW394" s="124" t="s">
        <v>32</v>
      </c>
      <c r="AX394" s="124" t="s">
        <v>76</v>
      </c>
      <c r="AY394" s="125" t="s">
        <v>164</v>
      </c>
    </row>
    <row r="395" spans="2:51" s="109" customFormat="1" ht="12">
      <c r="B395" s="108"/>
      <c r="D395" s="110" t="s">
        <v>173</v>
      </c>
      <c r="E395" s="111" t="s">
        <v>1</v>
      </c>
      <c r="F395" s="112" t="s">
        <v>658</v>
      </c>
      <c r="H395" s="113">
        <v>331.045</v>
      </c>
      <c r="L395" s="108"/>
      <c r="M395" s="114"/>
      <c r="T395" s="115"/>
      <c r="AT395" s="111" t="s">
        <v>173</v>
      </c>
      <c r="AU395" s="111" t="s">
        <v>86</v>
      </c>
      <c r="AV395" s="109" t="s">
        <v>86</v>
      </c>
      <c r="AW395" s="109" t="s">
        <v>32</v>
      </c>
      <c r="AX395" s="109" t="s">
        <v>76</v>
      </c>
      <c r="AY395" s="111" t="s">
        <v>164</v>
      </c>
    </row>
    <row r="396" spans="2:51" s="109" customFormat="1" ht="12">
      <c r="B396" s="108"/>
      <c r="D396" s="110" t="s">
        <v>173</v>
      </c>
      <c r="E396" s="111" t="s">
        <v>1</v>
      </c>
      <c r="F396" s="112" t="s">
        <v>659</v>
      </c>
      <c r="H396" s="113">
        <v>-10.553</v>
      </c>
      <c r="L396" s="108"/>
      <c r="M396" s="114"/>
      <c r="T396" s="115"/>
      <c r="AT396" s="111" t="s">
        <v>173</v>
      </c>
      <c r="AU396" s="111" t="s">
        <v>86</v>
      </c>
      <c r="AV396" s="109" t="s">
        <v>86</v>
      </c>
      <c r="AW396" s="109" t="s">
        <v>32</v>
      </c>
      <c r="AX396" s="109" t="s">
        <v>76</v>
      </c>
      <c r="AY396" s="111" t="s">
        <v>164</v>
      </c>
    </row>
    <row r="397" spans="2:51" s="109" customFormat="1" ht="12">
      <c r="B397" s="108"/>
      <c r="D397" s="110" t="s">
        <v>173</v>
      </c>
      <c r="E397" s="111" t="s">
        <v>1</v>
      </c>
      <c r="F397" s="112" t="s">
        <v>660</v>
      </c>
      <c r="H397" s="113">
        <v>-1.05</v>
      </c>
      <c r="L397" s="108"/>
      <c r="M397" s="114"/>
      <c r="T397" s="115"/>
      <c r="AT397" s="111" t="s">
        <v>173</v>
      </c>
      <c r="AU397" s="111" t="s">
        <v>86</v>
      </c>
      <c r="AV397" s="109" t="s">
        <v>86</v>
      </c>
      <c r="AW397" s="109" t="s">
        <v>32</v>
      </c>
      <c r="AX397" s="109" t="s">
        <v>76</v>
      </c>
      <c r="AY397" s="111" t="s">
        <v>164</v>
      </c>
    </row>
    <row r="398" spans="2:51" s="109" customFormat="1" ht="12">
      <c r="B398" s="108"/>
      <c r="D398" s="110" t="s">
        <v>173</v>
      </c>
      <c r="E398" s="111" t="s">
        <v>1</v>
      </c>
      <c r="F398" s="112" t="s">
        <v>661</v>
      </c>
      <c r="H398" s="113">
        <v>-27.578</v>
      </c>
      <c r="L398" s="108"/>
      <c r="M398" s="114"/>
      <c r="T398" s="115"/>
      <c r="AT398" s="111" t="s">
        <v>173</v>
      </c>
      <c r="AU398" s="111" t="s">
        <v>86</v>
      </c>
      <c r="AV398" s="109" t="s">
        <v>86</v>
      </c>
      <c r="AW398" s="109" t="s">
        <v>32</v>
      </c>
      <c r="AX398" s="109" t="s">
        <v>76</v>
      </c>
      <c r="AY398" s="111" t="s">
        <v>164</v>
      </c>
    </row>
    <row r="399" spans="2:51" s="109" customFormat="1" ht="12">
      <c r="B399" s="108"/>
      <c r="D399" s="110" t="s">
        <v>173</v>
      </c>
      <c r="E399" s="111" t="s">
        <v>1</v>
      </c>
      <c r="F399" s="112" t="s">
        <v>662</v>
      </c>
      <c r="H399" s="113">
        <v>5.28</v>
      </c>
      <c r="L399" s="108"/>
      <c r="M399" s="114"/>
      <c r="T399" s="115"/>
      <c r="AT399" s="111" t="s">
        <v>173</v>
      </c>
      <c r="AU399" s="111" t="s">
        <v>86</v>
      </c>
      <c r="AV399" s="109" t="s">
        <v>86</v>
      </c>
      <c r="AW399" s="109" t="s">
        <v>32</v>
      </c>
      <c r="AX399" s="109" t="s">
        <v>76</v>
      </c>
      <c r="AY399" s="111" t="s">
        <v>164</v>
      </c>
    </row>
    <row r="400" spans="2:51" s="117" customFormat="1" ht="12">
      <c r="B400" s="116"/>
      <c r="D400" s="110" t="s">
        <v>173</v>
      </c>
      <c r="E400" s="118" t="s">
        <v>112</v>
      </c>
      <c r="F400" s="119" t="s">
        <v>177</v>
      </c>
      <c r="H400" s="120">
        <v>297.144</v>
      </c>
      <c r="L400" s="116"/>
      <c r="M400" s="121"/>
      <c r="T400" s="122"/>
      <c r="AT400" s="118" t="s">
        <v>173</v>
      </c>
      <c r="AU400" s="118" t="s">
        <v>86</v>
      </c>
      <c r="AV400" s="117" t="s">
        <v>171</v>
      </c>
      <c r="AW400" s="117" t="s">
        <v>32</v>
      </c>
      <c r="AX400" s="117" t="s">
        <v>81</v>
      </c>
      <c r="AY400" s="118" t="s">
        <v>164</v>
      </c>
    </row>
    <row r="401" spans="2:65" s="16" customFormat="1" ht="24.15" customHeight="1">
      <c r="B401" s="15"/>
      <c r="C401" s="95" t="s">
        <v>663</v>
      </c>
      <c r="D401" s="95" t="s">
        <v>167</v>
      </c>
      <c r="E401" s="96" t="s">
        <v>664</v>
      </c>
      <c r="F401" s="97" t="s">
        <v>665</v>
      </c>
      <c r="G401" s="98" t="s">
        <v>184</v>
      </c>
      <c r="H401" s="99">
        <v>30.84</v>
      </c>
      <c r="I401" s="3"/>
      <c r="J401" s="100">
        <f>ROUND(I401*H401,2)</f>
        <v>0</v>
      </c>
      <c r="K401" s="101"/>
      <c r="L401" s="15"/>
      <c r="M401" s="102" t="s">
        <v>1</v>
      </c>
      <c r="N401" s="103" t="s">
        <v>41</v>
      </c>
      <c r="P401" s="104">
        <f>O401*H401</f>
        <v>0</v>
      </c>
      <c r="Q401" s="104">
        <v>0.00672</v>
      </c>
      <c r="R401" s="104">
        <f>Q401*H401</f>
        <v>0.2072448</v>
      </c>
      <c r="S401" s="104">
        <v>0</v>
      </c>
      <c r="T401" s="105">
        <f>S401*H401</f>
        <v>0</v>
      </c>
      <c r="AR401" s="106" t="s">
        <v>264</v>
      </c>
      <c r="AT401" s="106" t="s">
        <v>167</v>
      </c>
      <c r="AU401" s="106" t="s">
        <v>86</v>
      </c>
      <c r="AY401" s="29" t="s">
        <v>164</v>
      </c>
      <c r="BE401" s="107">
        <f>IF(N401="základní",J401,0)</f>
        <v>0</v>
      </c>
      <c r="BF401" s="107">
        <f>IF(N401="snížená",J401,0)</f>
        <v>0</v>
      </c>
      <c r="BG401" s="107">
        <f>IF(N401="zákl. přenesená",J401,0)</f>
        <v>0</v>
      </c>
      <c r="BH401" s="107">
        <f>IF(N401="sníž. přenesená",J401,0)</f>
        <v>0</v>
      </c>
      <c r="BI401" s="107">
        <f>IF(N401="nulová",J401,0)</f>
        <v>0</v>
      </c>
      <c r="BJ401" s="29" t="s">
        <v>81</v>
      </c>
      <c r="BK401" s="107">
        <f>ROUND(I401*H401,2)</f>
        <v>0</v>
      </c>
      <c r="BL401" s="29" t="s">
        <v>264</v>
      </c>
      <c r="BM401" s="106" t="s">
        <v>666</v>
      </c>
    </row>
    <row r="402" spans="2:51" s="124" customFormat="1" ht="12">
      <c r="B402" s="123"/>
      <c r="D402" s="110" t="s">
        <v>173</v>
      </c>
      <c r="E402" s="125" t="s">
        <v>1</v>
      </c>
      <c r="F402" s="126" t="s">
        <v>667</v>
      </c>
      <c r="H402" s="125" t="s">
        <v>1</v>
      </c>
      <c r="L402" s="123"/>
      <c r="M402" s="127"/>
      <c r="T402" s="128"/>
      <c r="AT402" s="125" t="s">
        <v>173</v>
      </c>
      <c r="AU402" s="125" t="s">
        <v>86</v>
      </c>
      <c r="AV402" s="124" t="s">
        <v>81</v>
      </c>
      <c r="AW402" s="124" t="s">
        <v>32</v>
      </c>
      <c r="AX402" s="124" t="s">
        <v>76</v>
      </c>
      <c r="AY402" s="125" t="s">
        <v>164</v>
      </c>
    </row>
    <row r="403" spans="2:51" s="109" customFormat="1" ht="12">
      <c r="B403" s="108"/>
      <c r="D403" s="110" t="s">
        <v>173</v>
      </c>
      <c r="E403" s="111" t="s">
        <v>115</v>
      </c>
      <c r="F403" s="112" t="s">
        <v>668</v>
      </c>
      <c r="H403" s="113">
        <v>30.84</v>
      </c>
      <c r="L403" s="108"/>
      <c r="M403" s="114"/>
      <c r="T403" s="115"/>
      <c r="AT403" s="111" t="s">
        <v>173</v>
      </c>
      <c r="AU403" s="111" t="s">
        <v>86</v>
      </c>
      <c r="AV403" s="109" t="s">
        <v>86</v>
      </c>
      <c r="AW403" s="109" t="s">
        <v>32</v>
      </c>
      <c r="AX403" s="109" t="s">
        <v>81</v>
      </c>
      <c r="AY403" s="111" t="s">
        <v>164</v>
      </c>
    </row>
    <row r="404" spans="2:65" s="16" customFormat="1" ht="33" customHeight="1">
      <c r="B404" s="15"/>
      <c r="C404" s="95" t="s">
        <v>669</v>
      </c>
      <c r="D404" s="95" t="s">
        <v>167</v>
      </c>
      <c r="E404" s="96" t="s">
        <v>670</v>
      </c>
      <c r="F404" s="97" t="s">
        <v>671</v>
      </c>
      <c r="G404" s="98" t="s">
        <v>184</v>
      </c>
      <c r="H404" s="99">
        <v>10</v>
      </c>
      <c r="I404" s="3"/>
      <c r="J404" s="100">
        <f aca="true" t="shared" si="10" ref="J404:J435">ROUND(I404*H404,2)</f>
        <v>0</v>
      </c>
      <c r="K404" s="101"/>
      <c r="L404" s="15"/>
      <c r="M404" s="102" t="s">
        <v>1</v>
      </c>
      <c r="N404" s="103" t="s">
        <v>41</v>
      </c>
      <c r="P404" s="104">
        <f aca="true" t="shared" si="11" ref="P404:P435">O404*H404</f>
        <v>0</v>
      </c>
      <c r="Q404" s="104">
        <v>0</v>
      </c>
      <c r="R404" s="104">
        <f aca="true" t="shared" si="12" ref="R404:R435">Q404*H404</f>
        <v>0</v>
      </c>
      <c r="S404" s="104">
        <v>0</v>
      </c>
      <c r="T404" s="105">
        <f aca="true" t="shared" si="13" ref="T404:T435">S404*H404</f>
        <v>0</v>
      </c>
      <c r="AR404" s="106" t="s">
        <v>264</v>
      </c>
      <c r="AT404" s="106" t="s">
        <v>167</v>
      </c>
      <c r="AU404" s="106" t="s">
        <v>86</v>
      </c>
      <c r="AY404" s="29" t="s">
        <v>164</v>
      </c>
      <c r="BE404" s="107">
        <f aca="true" t="shared" si="14" ref="BE404:BE435">IF(N404="základní",J404,0)</f>
        <v>0</v>
      </c>
      <c r="BF404" s="107">
        <f aca="true" t="shared" si="15" ref="BF404:BF435">IF(N404="snížená",J404,0)</f>
        <v>0</v>
      </c>
      <c r="BG404" s="107">
        <f aca="true" t="shared" si="16" ref="BG404:BG435">IF(N404="zákl. přenesená",J404,0)</f>
        <v>0</v>
      </c>
      <c r="BH404" s="107">
        <f aca="true" t="shared" si="17" ref="BH404:BH435">IF(N404="sníž. přenesená",J404,0)</f>
        <v>0</v>
      </c>
      <c r="BI404" s="107">
        <f aca="true" t="shared" si="18" ref="BI404:BI435">IF(N404="nulová",J404,0)</f>
        <v>0</v>
      </c>
      <c r="BJ404" s="29" t="s">
        <v>81</v>
      </c>
      <c r="BK404" s="107">
        <f aca="true" t="shared" si="19" ref="BK404:BK435">ROUND(I404*H404,2)</f>
        <v>0</v>
      </c>
      <c r="BL404" s="29" t="s">
        <v>264</v>
      </c>
      <c r="BM404" s="106" t="s">
        <v>672</v>
      </c>
    </row>
    <row r="405" spans="2:65" s="16" customFormat="1" ht="33" customHeight="1">
      <c r="B405" s="15"/>
      <c r="C405" s="95" t="s">
        <v>673</v>
      </c>
      <c r="D405" s="95" t="s">
        <v>167</v>
      </c>
      <c r="E405" s="96" t="s">
        <v>674</v>
      </c>
      <c r="F405" s="97" t="s">
        <v>675</v>
      </c>
      <c r="G405" s="98" t="s">
        <v>487</v>
      </c>
      <c r="H405" s="99">
        <v>1</v>
      </c>
      <c r="I405" s="3"/>
      <c r="J405" s="100">
        <f t="shared" si="10"/>
        <v>0</v>
      </c>
      <c r="K405" s="101"/>
      <c r="L405" s="15"/>
      <c r="M405" s="102" t="s">
        <v>1</v>
      </c>
      <c r="N405" s="103" t="s">
        <v>41</v>
      </c>
      <c r="P405" s="104">
        <f t="shared" si="11"/>
        <v>0</v>
      </c>
      <c r="Q405" s="104">
        <v>0</v>
      </c>
      <c r="R405" s="104">
        <f t="shared" si="12"/>
        <v>0</v>
      </c>
      <c r="S405" s="104">
        <v>0</v>
      </c>
      <c r="T405" s="105">
        <f t="shared" si="13"/>
        <v>0</v>
      </c>
      <c r="AR405" s="106" t="s">
        <v>264</v>
      </c>
      <c r="AT405" s="106" t="s">
        <v>167</v>
      </c>
      <c r="AU405" s="106" t="s">
        <v>86</v>
      </c>
      <c r="AY405" s="29" t="s">
        <v>164</v>
      </c>
      <c r="BE405" s="107">
        <f t="shared" si="14"/>
        <v>0</v>
      </c>
      <c r="BF405" s="107">
        <f t="shared" si="15"/>
        <v>0</v>
      </c>
      <c r="BG405" s="107">
        <f t="shared" si="16"/>
        <v>0</v>
      </c>
      <c r="BH405" s="107">
        <f t="shared" si="17"/>
        <v>0</v>
      </c>
      <c r="BI405" s="107">
        <f t="shared" si="18"/>
        <v>0</v>
      </c>
      <c r="BJ405" s="29" t="s">
        <v>81</v>
      </c>
      <c r="BK405" s="107">
        <f t="shared" si="19"/>
        <v>0</v>
      </c>
      <c r="BL405" s="29" t="s">
        <v>264</v>
      </c>
      <c r="BM405" s="106" t="s">
        <v>676</v>
      </c>
    </row>
    <row r="406" spans="2:65" s="16" customFormat="1" ht="24.15" customHeight="1">
      <c r="B406" s="15"/>
      <c r="C406" s="95" t="s">
        <v>677</v>
      </c>
      <c r="D406" s="95" t="s">
        <v>167</v>
      </c>
      <c r="E406" s="96" t="s">
        <v>678</v>
      </c>
      <c r="F406" s="97" t="s">
        <v>679</v>
      </c>
      <c r="G406" s="98" t="s">
        <v>487</v>
      </c>
      <c r="H406" s="99">
        <v>1</v>
      </c>
      <c r="I406" s="3"/>
      <c r="J406" s="100">
        <f t="shared" si="10"/>
        <v>0</v>
      </c>
      <c r="K406" s="101"/>
      <c r="L406" s="15"/>
      <c r="M406" s="102" t="s">
        <v>1</v>
      </c>
      <c r="N406" s="103" t="s">
        <v>41</v>
      </c>
      <c r="P406" s="104">
        <f t="shared" si="11"/>
        <v>0</v>
      </c>
      <c r="Q406" s="104">
        <v>0.00159</v>
      </c>
      <c r="R406" s="104">
        <f t="shared" si="12"/>
        <v>0.00159</v>
      </c>
      <c r="S406" s="104">
        <v>0</v>
      </c>
      <c r="T406" s="105">
        <f t="shared" si="13"/>
        <v>0</v>
      </c>
      <c r="AR406" s="106" t="s">
        <v>264</v>
      </c>
      <c r="AT406" s="106" t="s">
        <v>167</v>
      </c>
      <c r="AU406" s="106" t="s">
        <v>86</v>
      </c>
      <c r="AY406" s="29" t="s">
        <v>164</v>
      </c>
      <c r="BE406" s="107">
        <f t="shared" si="14"/>
        <v>0</v>
      </c>
      <c r="BF406" s="107">
        <f t="shared" si="15"/>
        <v>0</v>
      </c>
      <c r="BG406" s="107">
        <f t="shared" si="16"/>
        <v>0</v>
      </c>
      <c r="BH406" s="107">
        <f t="shared" si="17"/>
        <v>0</v>
      </c>
      <c r="BI406" s="107">
        <f t="shared" si="18"/>
        <v>0</v>
      </c>
      <c r="BJ406" s="29" t="s">
        <v>81</v>
      </c>
      <c r="BK406" s="107">
        <f t="shared" si="19"/>
        <v>0</v>
      </c>
      <c r="BL406" s="29" t="s">
        <v>264</v>
      </c>
      <c r="BM406" s="106" t="s">
        <v>680</v>
      </c>
    </row>
    <row r="407" spans="2:65" s="16" customFormat="1" ht="24.15" customHeight="1">
      <c r="B407" s="15"/>
      <c r="C407" s="95" t="s">
        <v>681</v>
      </c>
      <c r="D407" s="95" t="s">
        <v>167</v>
      </c>
      <c r="E407" s="96" t="s">
        <v>682</v>
      </c>
      <c r="F407" s="97" t="s">
        <v>683</v>
      </c>
      <c r="G407" s="98" t="s">
        <v>487</v>
      </c>
      <c r="H407" s="99">
        <v>10</v>
      </c>
      <c r="I407" s="3"/>
      <c r="J407" s="100">
        <f t="shared" si="10"/>
        <v>0</v>
      </c>
      <c r="K407" s="101"/>
      <c r="L407" s="15"/>
      <c r="M407" s="102" t="s">
        <v>1</v>
      </c>
      <c r="N407" s="103" t="s">
        <v>41</v>
      </c>
      <c r="P407" s="104">
        <f t="shared" si="11"/>
        <v>0</v>
      </c>
      <c r="Q407" s="104">
        <v>0.00159</v>
      </c>
      <c r="R407" s="104">
        <f t="shared" si="12"/>
        <v>0.0159</v>
      </c>
      <c r="S407" s="104">
        <v>0</v>
      </c>
      <c r="T407" s="105">
        <f t="shared" si="13"/>
        <v>0</v>
      </c>
      <c r="AR407" s="106" t="s">
        <v>264</v>
      </c>
      <c r="AT407" s="106" t="s">
        <v>167</v>
      </c>
      <c r="AU407" s="106" t="s">
        <v>86</v>
      </c>
      <c r="AY407" s="29" t="s">
        <v>164</v>
      </c>
      <c r="BE407" s="107">
        <f t="shared" si="14"/>
        <v>0</v>
      </c>
      <c r="BF407" s="107">
        <f t="shared" si="15"/>
        <v>0</v>
      </c>
      <c r="BG407" s="107">
        <f t="shared" si="16"/>
        <v>0</v>
      </c>
      <c r="BH407" s="107">
        <f t="shared" si="17"/>
        <v>0</v>
      </c>
      <c r="BI407" s="107">
        <f t="shared" si="18"/>
        <v>0</v>
      </c>
      <c r="BJ407" s="29" t="s">
        <v>81</v>
      </c>
      <c r="BK407" s="107">
        <f t="shared" si="19"/>
        <v>0</v>
      </c>
      <c r="BL407" s="29" t="s">
        <v>264</v>
      </c>
      <c r="BM407" s="106" t="s">
        <v>684</v>
      </c>
    </row>
    <row r="408" spans="2:65" s="16" customFormat="1" ht="24.15" customHeight="1">
      <c r="B408" s="15"/>
      <c r="C408" s="95" t="s">
        <v>685</v>
      </c>
      <c r="D408" s="95" t="s">
        <v>167</v>
      </c>
      <c r="E408" s="96" t="s">
        <v>686</v>
      </c>
      <c r="F408" s="97" t="s">
        <v>687</v>
      </c>
      <c r="G408" s="98" t="s">
        <v>487</v>
      </c>
      <c r="H408" s="99">
        <v>1</v>
      </c>
      <c r="I408" s="3"/>
      <c r="J408" s="100">
        <f t="shared" si="10"/>
        <v>0</v>
      </c>
      <c r="K408" s="101"/>
      <c r="L408" s="15"/>
      <c r="M408" s="102" t="s">
        <v>1</v>
      </c>
      <c r="N408" s="103" t="s">
        <v>41</v>
      </c>
      <c r="P408" s="104">
        <f t="shared" si="11"/>
        <v>0</v>
      </c>
      <c r="Q408" s="104">
        <v>0.00159</v>
      </c>
      <c r="R408" s="104">
        <f t="shared" si="12"/>
        <v>0.00159</v>
      </c>
      <c r="S408" s="104">
        <v>0</v>
      </c>
      <c r="T408" s="105">
        <f t="shared" si="13"/>
        <v>0</v>
      </c>
      <c r="AR408" s="106" t="s">
        <v>264</v>
      </c>
      <c r="AT408" s="106" t="s">
        <v>167</v>
      </c>
      <c r="AU408" s="106" t="s">
        <v>86</v>
      </c>
      <c r="AY408" s="29" t="s">
        <v>164</v>
      </c>
      <c r="BE408" s="107">
        <f t="shared" si="14"/>
        <v>0</v>
      </c>
      <c r="BF408" s="107">
        <f t="shared" si="15"/>
        <v>0</v>
      </c>
      <c r="BG408" s="107">
        <f t="shared" si="16"/>
        <v>0</v>
      </c>
      <c r="BH408" s="107">
        <f t="shared" si="17"/>
        <v>0</v>
      </c>
      <c r="BI408" s="107">
        <f t="shared" si="18"/>
        <v>0</v>
      </c>
      <c r="BJ408" s="29" t="s">
        <v>81</v>
      </c>
      <c r="BK408" s="107">
        <f t="shared" si="19"/>
        <v>0</v>
      </c>
      <c r="BL408" s="29" t="s">
        <v>264</v>
      </c>
      <c r="BM408" s="106" t="s">
        <v>688</v>
      </c>
    </row>
    <row r="409" spans="2:65" s="16" customFormat="1" ht="24.15" customHeight="1">
      <c r="B409" s="15"/>
      <c r="C409" s="95" t="s">
        <v>689</v>
      </c>
      <c r="D409" s="95" t="s">
        <v>167</v>
      </c>
      <c r="E409" s="96" t="s">
        <v>690</v>
      </c>
      <c r="F409" s="97" t="s">
        <v>691</v>
      </c>
      <c r="G409" s="98" t="s">
        <v>487</v>
      </c>
      <c r="H409" s="99">
        <v>1</v>
      </c>
      <c r="I409" s="3"/>
      <c r="J409" s="100">
        <f t="shared" si="10"/>
        <v>0</v>
      </c>
      <c r="K409" s="101"/>
      <c r="L409" s="15"/>
      <c r="M409" s="102" t="s">
        <v>1</v>
      </c>
      <c r="N409" s="103" t="s">
        <v>41</v>
      </c>
      <c r="P409" s="104">
        <f t="shared" si="11"/>
        <v>0</v>
      </c>
      <c r="Q409" s="104">
        <v>0.00159</v>
      </c>
      <c r="R409" s="104">
        <f t="shared" si="12"/>
        <v>0.00159</v>
      </c>
      <c r="S409" s="104">
        <v>0</v>
      </c>
      <c r="T409" s="105">
        <f t="shared" si="13"/>
        <v>0</v>
      </c>
      <c r="AR409" s="106" t="s">
        <v>264</v>
      </c>
      <c r="AT409" s="106" t="s">
        <v>167</v>
      </c>
      <c r="AU409" s="106" t="s">
        <v>86</v>
      </c>
      <c r="AY409" s="29" t="s">
        <v>164</v>
      </c>
      <c r="BE409" s="107">
        <f t="shared" si="14"/>
        <v>0</v>
      </c>
      <c r="BF409" s="107">
        <f t="shared" si="15"/>
        <v>0</v>
      </c>
      <c r="BG409" s="107">
        <f t="shared" si="16"/>
        <v>0</v>
      </c>
      <c r="BH409" s="107">
        <f t="shared" si="17"/>
        <v>0</v>
      </c>
      <c r="BI409" s="107">
        <f t="shared" si="18"/>
        <v>0</v>
      </c>
      <c r="BJ409" s="29" t="s">
        <v>81</v>
      </c>
      <c r="BK409" s="107">
        <f t="shared" si="19"/>
        <v>0</v>
      </c>
      <c r="BL409" s="29" t="s">
        <v>264</v>
      </c>
      <c r="BM409" s="106" t="s">
        <v>692</v>
      </c>
    </row>
    <row r="410" spans="2:65" s="16" customFormat="1" ht="24.15" customHeight="1">
      <c r="B410" s="15"/>
      <c r="C410" s="95" t="s">
        <v>693</v>
      </c>
      <c r="D410" s="95" t="s">
        <v>167</v>
      </c>
      <c r="E410" s="96" t="s">
        <v>694</v>
      </c>
      <c r="F410" s="97" t="s">
        <v>695</v>
      </c>
      <c r="G410" s="98" t="s">
        <v>487</v>
      </c>
      <c r="H410" s="99">
        <v>1</v>
      </c>
      <c r="I410" s="3"/>
      <c r="J410" s="100">
        <f t="shared" si="10"/>
        <v>0</v>
      </c>
      <c r="K410" s="101"/>
      <c r="L410" s="15"/>
      <c r="M410" s="102" t="s">
        <v>1</v>
      </c>
      <c r="N410" s="103" t="s">
        <v>41</v>
      </c>
      <c r="P410" s="104">
        <f t="shared" si="11"/>
        <v>0</v>
      </c>
      <c r="Q410" s="104">
        <v>0.00159</v>
      </c>
      <c r="R410" s="104">
        <f t="shared" si="12"/>
        <v>0.00159</v>
      </c>
      <c r="S410" s="104">
        <v>0</v>
      </c>
      <c r="T410" s="105">
        <f t="shared" si="13"/>
        <v>0</v>
      </c>
      <c r="AR410" s="106" t="s">
        <v>264</v>
      </c>
      <c r="AT410" s="106" t="s">
        <v>167</v>
      </c>
      <c r="AU410" s="106" t="s">
        <v>86</v>
      </c>
      <c r="AY410" s="29" t="s">
        <v>164</v>
      </c>
      <c r="BE410" s="107">
        <f t="shared" si="14"/>
        <v>0</v>
      </c>
      <c r="BF410" s="107">
        <f t="shared" si="15"/>
        <v>0</v>
      </c>
      <c r="BG410" s="107">
        <f t="shared" si="16"/>
        <v>0</v>
      </c>
      <c r="BH410" s="107">
        <f t="shared" si="17"/>
        <v>0</v>
      </c>
      <c r="BI410" s="107">
        <f t="shared" si="18"/>
        <v>0</v>
      </c>
      <c r="BJ410" s="29" t="s">
        <v>81</v>
      </c>
      <c r="BK410" s="107">
        <f t="shared" si="19"/>
        <v>0</v>
      </c>
      <c r="BL410" s="29" t="s">
        <v>264</v>
      </c>
      <c r="BM410" s="106" t="s">
        <v>696</v>
      </c>
    </row>
    <row r="411" spans="2:65" s="16" customFormat="1" ht="24.15" customHeight="1">
      <c r="B411" s="15"/>
      <c r="C411" s="95" t="s">
        <v>697</v>
      </c>
      <c r="D411" s="95" t="s">
        <v>167</v>
      </c>
      <c r="E411" s="96" t="s">
        <v>698</v>
      </c>
      <c r="F411" s="97" t="s">
        <v>699</v>
      </c>
      <c r="G411" s="98" t="s">
        <v>487</v>
      </c>
      <c r="H411" s="99">
        <v>1</v>
      </c>
      <c r="I411" s="3"/>
      <c r="J411" s="100">
        <f t="shared" si="10"/>
        <v>0</v>
      </c>
      <c r="K411" s="101"/>
      <c r="L411" s="15"/>
      <c r="M411" s="102" t="s">
        <v>1</v>
      </c>
      <c r="N411" s="103" t="s">
        <v>41</v>
      </c>
      <c r="P411" s="104">
        <f t="shared" si="11"/>
        <v>0</v>
      </c>
      <c r="Q411" s="104">
        <v>0.00159</v>
      </c>
      <c r="R411" s="104">
        <f t="shared" si="12"/>
        <v>0.00159</v>
      </c>
      <c r="S411" s="104">
        <v>0</v>
      </c>
      <c r="T411" s="105">
        <f t="shared" si="13"/>
        <v>0</v>
      </c>
      <c r="AR411" s="106" t="s">
        <v>264</v>
      </c>
      <c r="AT411" s="106" t="s">
        <v>167</v>
      </c>
      <c r="AU411" s="106" t="s">
        <v>86</v>
      </c>
      <c r="AY411" s="29" t="s">
        <v>164</v>
      </c>
      <c r="BE411" s="107">
        <f t="shared" si="14"/>
        <v>0</v>
      </c>
      <c r="BF411" s="107">
        <f t="shared" si="15"/>
        <v>0</v>
      </c>
      <c r="BG411" s="107">
        <f t="shared" si="16"/>
        <v>0</v>
      </c>
      <c r="BH411" s="107">
        <f t="shared" si="17"/>
        <v>0</v>
      </c>
      <c r="BI411" s="107">
        <f t="shared" si="18"/>
        <v>0</v>
      </c>
      <c r="BJ411" s="29" t="s">
        <v>81</v>
      </c>
      <c r="BK411" s="107">
        <f t="shared" si="19"/>
        <v>0</v>
      </c>
      <c r="BL411" s="29" t="s">
        <v>264</v>
      </c>
      <c r="BM411" s="106" t="s">
        <v>700</v>
      </c>
    </row>
    <row r="412" spans="2:65" s="16" customFormat="1" ht="24.15" customHeight="1">
      <c r="B412" s="15"/>
      <c r="C412" s="95" t="s">
        <v>701</v>
      </c>
      <c r="D412" s="95" t="s">
        <v>167</v>
      </c>
      <c r="E412" s="96" t="s">
        <v>702</v>
      </c>
      <c r="F412" s="97" t="s">
        <v>703</v>
      </c>
      <c r="G412" s="98" t="s">
        <v>487</v>
      </c>
      <c r="H412" s="99">
        <v>1</v>
      </c>
      <c r="I412" s="3"/>
      <c r="J412" s="100">
        <f t="shared" si="10"/>
        <v>0</v>
      </c>
      <c r="K412" s="101"/>
      <c r="L412" s="15"/>
      <c r="M412" s="102" t="s">
        <v>1</v>
      </c>
      <c r="N412" s="103" t="s">
        <v>41</v>
      </c>
      <c r="P412" s="104">
        <f t="shared" si="11"/>
        <v>0</v>
      </c>
      <c r="Q412" s="104">
        <v>0.00159</v>
      </c>
      <c r="R412" s="104">
        <f t="shared" si="12"/>
        <v>0.00159</v>
      </c>
      <c r="S412" s="104">
        <v>0</v>
      </c>
      <c r="T412" s="105">
        <f t="shared" si="13"/>
        <v>0</v>
      </c>
      <c r="AR412" s="106" t="s">
        <v>264</v>
      </c>
      <c r="AT412" s="106" t="s">
        <v>167</v>
      </c>
      <c r="AU412" s="106" t="s">
        <v>86</v>
      </c>
      <c r="AY412" s="29" t="s">
        <v>164</v>
      </c>
      <c r="BE412" s="107">
        <f t="shared" si="14"/>
        <v>0</v>
      </c>
      <c r="BF412" s="107">
        <f t="shared" si="15"/>
        <v>0</v>
      </c>
      <c r="BG412" s="107">
        <f t="shared" si="16"/>
        <v>0</v>
      </c>
      <c r="BH412" s="107">
        <f t="shared" si="17"/>
        <v>0</v>
      </c>
      <c r="BI412" s="107">
        <f t="shared" si="18"/>
        <v>0</v>
      </c>
      <c r="BJ412" s="29" t="s">
        <v>81</v>
      </c>
      <c r="BK412" s="107">
        <f t="shared" si="19"/>
        <v>0</v>
      </c>
      <c r="BL412" s="29" t="s">
        <v>264</v>
      </c>
      <c r="BM412" s="106" t="s">
        <v>704</v>
      </c>
    </row>
    <row r="413" spans="2:65" s="16" customFormat="1" ht="24.15" customHeight="1">
      <c r="B413" s="15"/>
      <c r="C413" s="95" t="s">
        <v>705</v>
      </c>
      <c r="D413" s="95" t="s">
        <v>167</v>
      </c>
      <c r="E413" s="96" t="s">
        <v>706</v>
      </c>
      <c r="F413" s="97" t="s">
        <v>707</v>
      </c>
      <c r="G413" s="98" t="s">
        <v>487</v>
      </c>
      <c r="H413" s="99">
        <v>1</v>
      </c>
      <c r="I413" s="3"/>
      <c r="J413" s="100">
        <f t="shared" si="10"/>
        <v>0</v>
      </c>
      <c r="K413" s="101"/>
      <c r="L413" s="15"/>
      <c r="M413" s="102" t="s">
        <v>1</v>
      </c>
      <c r="N413" s="103" t="s">
        <v>41</v>
      </c>
      <c r="P413" s="104">
        <f t="shared" si="11"/>
        <v>0</v>
      </c>
      <c r="Q413" s="104">
        <v>0.00159</v>
      </c>
      <c r="R413" s="104">
        <f t="shared" si="12"/>
        <v>0.00159</v>
      </c>
      <c r="S413" s="104">
        <v>0</v>
      </c>
      <c r="T413" s="105">
        <f t="shared" si="13"/>
        <v>0</v>
      </c>
      <c r="AR413" s="106" t="s">
        <v>264</v>
      </c>
      <c r="AT413" s="106" t="s">
        <v>167</v>
      </c>
      <c r="AU413" s="106" t="s">
        <v>86</v>
      </c>
      <c r="AY413" s="29" t="s">
        <v>164</v>
      </c>
      <c r="BE413" s="107">
        <f t="shared" si="14"/>
        <v>0</v>
      </c>
      <c r="BF413" s="107">
        <f t="shared" si="15"/>
        <v>0</v>
      </c>
      <c r="BG413" s="107">
        <f t="shared" si="16"/>
        <v>0</v>
      </c>
      <c r="BH413" s="107">
        <f t="shared" si="17"/>
        <v>0</v>
      </c>
      <c r="BI413" s="107">
        <f t="shared" si="18"/>
        <v>0</v>
      </c>
      <c r="BJ413" s="29" t="s">
        <v>81</v>
      </c>
      <c r="BK413" s="107">
        <f t="shared" si="19"/>
        <v>0</v>
      </c>
      <c r="BL413" s="29" t="s">
        <v>264</v>
      </c>
      <c r="BM413" s="106" t="s">
        <v>708</v>
      </c>
    </row>
    <row r="414" spans="2:65" s="16" customFormat="1" ht="24.15" customHeight="1">
      <c r="B414" s="15"/>
      <c r="C414" s="95" t="s">
        <v>709</v>
      </c>
      <c r="D414" s="95" t="s">
        <v>167</v>
      </c>
      <c r="E414" s="96" t="s">
        <v>710</v>
      </c>
      <c r="F414" s="97" t="s">
        <v>711</v>
      </c>
      <c r="G414" s="98" t="s">
        <v>487</v>
      </c>
      <c r="H414" s="99">
        <v>1</v>
      </c>
      <c r="I414" s="3"/>
      <c r="J414" s="100">
        <f t="shared" si="10"/>
        <v>0</v>
      </c>
      <c r="K414" s="101"/>
      <c r="L414" s="15"/>
      <c r="M414" s="102" t="s">
        <v>1</v>
      </c>
      <c r="N414" s="103" t="s">
        <v>41</v>
      </c>
      <c r="P414" s="104">
        <f t="shared" si="11"/>
        <v>0</v>
      </c>
      <c r="Q414" s="104">
        <v>0.00159</v>
      </c>
      <c r="R414" s="104">
        <f t="shared" si="12"/>
        <v>0.00159</v>
      </c>
      <c r="S414" s="104">
        <v>0</v>
      </c>
      <c r="T414" s="105">
        <f t="shared" si="13"/>
        <v>0</v>
      </c>
      <c r="AR414" s="106" t="s">
        <v>264</v>
      </c>
      <c r="AT414" s="106" t="s">
        <v>167</v>
      </c>
      <c r="AU414" s="106" t="s">
        <v>86</v>
      </c>
      <c r="AY414" s="29" t="s">
        <v>164</v>
      </c>
      <c r="BE414" s="107">
        <f t="shared" si="14"/>
        <v>0</v>
      </c>
      <c r="BF414" s="107">
        <f t="shared" si="15"/>
        <v>0</v>
      </c>
      <c r="BG414" s="107">
        <f t="shared" si="16"/>
        <v>0</v>
      </c>
      <c r="BH414" s="107">
        <f t="shared" si="17"/>
        <v>0</v>
      </c>
      <c r="BI414" s="107">
        <f t="shared" si="18"/>
        <v>0</v>
      </c>
      <c r="BJ414" s="29" t="s">
        <v>81</v>
      </c>
      <c r="BK414" s="107">
        <f t="shared" si="19"/>
        <v>0</v>
      </c>
      <c r="BL414" s="29" t="s">
        <v>264</v>
      </c>
      <c r="BM414" s="106" t="s">
        <v>712</v>
      </c>
    </row>
    <row r="415" spans="2:65" s="16" customFormat="1" ht="33" customHeight="1">
      <c r="B415" s="15"/>
      <c r="C415" s="95" t="s">
        <v>713</v>
      </c>
      <c r="D415" s="95" t="s">
        <v>167</v>
      </c>
      <c r="E415" s="96" t="s">
        <v>714</v>
      </c>
      <c r="F415" s="97" t="s">
        <v>715</v>
      </c>
      <c r="G415" s="98" t="s">
        <v>487</v>
      </c>
      <c r="H415" s="99">
        <v>1</v>
      </c>
      <c r="I415" s="3"/>
      <c r="J415" s="100">
        <f t="shared" si="10"/>
        <v>0</v>
      </c>
      <c r="K415" s="101"/>
      <c r="L415" s="15"/>
      <c r="M415" s="102" t="s">
        <v>1</v>
      </c>
      <c r="N415" s="103" t="s">
        <v>41</v>
      </c>
      <c r="P415" s="104">
        <f t="shared" si="11"/>
        <v>0</v>
      </c>
      <c r="Q415" s="104">
        <v>0.00159</v>
      </c>
      <c r="R415" s="104">
        <f t="shared" si="12"/>
        <v>0.00159</v>
      </c>
      <c r="S415" s="104">
        <v>0</v>
      </c>
      <c r="T415" s="105">
        <f t="shared" si="13"/>
        <v>0</v>
      </c>
      <c r="AR415" s="106" t="s">
        <v>264</v>
      </c>
      <c r="AT415" s="106" t="s">
        <v>167</v>
      </c>
      <c r="AU415" s="106" t="s">
        <v>86</v>
      </c>
      <c r="AY415" s="29" t="s">
        <v>164</v>
      </c>
      <c r="BE415" s="107">
        <f t="shared" si="14"/>
        <v>0</v>
      </c>
      <c r="BF415" s="107">
        <f t="shared" si="15"/>
        <v>0</v>
      </c>
      <c r="BG415" s="107">
        <f t="shared" si="16"/>
        <v>0</v>
      </c>
      <c r="BH415" s="107">
        <f t="shared" si="17"/>
        <v>0</v>
      </c>
      <c r="BI415" s="107">
        <f t="shared" si="18"/>
        <v>0</v>
      </c>
      <c r="BJ415" s="29" t="s">
        <v>81</v>
      </c>
      <c r="BK415" s="107">
        <f t="shared" si="19"/>
        <v>0</v>
      </c>
      <c r="BL415" s="29" t="s">
        <v>264</v>
      </c>
      <c r="BM415" s="106" t="s">
        <v>716</v>
      </c>
    </row>
    <row r="416" spans="2:65" s="16" customFormat="1" ht="24.15" customHeight="1">
      <c r="B416" s="15"/>
      <c r="C416" s="95" t="s">
        <v>717</v>
      </c>
      <c r="D416" s="95" t="s">
        <v>167</v>
      </c>
      <c r="E416" s="96" t="s">
        <v>718</v>
      </c>
      <c r="F416" s="97" t="s">
        <v>719</v>
      </c>
      <c r="G416" s="98" t="s">
        <v>487</v>
      </c>
      <c r="H416" s="99">
        <v>1</v>
      </c>
      <c r="I416" s="3"/>
      <c r="J416" s="100">
        <f t="shared" si="10"/>
        <v>0</v>
      </c>
      <c r="K416" s="101"/>
      <c r="L416" s="15"/>
      <c r="M416" s="102" t="s">
        <v>1</v>
      </c>
      <c r="N416" s="103" t="s">
        <v>41</v>
      </c>
      <c r="P416" s="104">
        <f t="shared" si="11"/>
        <v>0</v>
      </c>
      <c r="Q416" s="104">
        <v>0.00159</v>
      </c>
      <c r="R416" s="104">
        <f t="shared" si="12"/>
        <v>0.00159</v>
      </c>
      <c r="S416" s="104">
        <v>0</v>
      </c>
      <c r="T416" s="105">
        <f t="shared" si="13"/>
        <v>0</v>
      </c>
      <c r="AR416" s="106" t="s">
        <v>264</v>
      </c>
      <c r="AT416" s="106" t="s">
        <v>167</v>
      </c>
      <c r="AU416" s="106" t="s">
        <v>86</v>
      </c>
      <c r="AY416" s="29" t="s">
        <v>164</v>
      </c>
      <c r="BE416" s="107">
        <f t="shared" si="14"/>
        <v>0</v>
      </c>
      <c r="BF416" s="107">
        <f t="shared" si="15"/>
        <v>0</v>
      </c>
      <c r="BG416" s="107">
        <f t="shared" si="16"/>
        <v>0</v>
      </c>
      <c r="BH416" s="107">
        <f t="shared" si="17"/>
        <v>0</v>
      </c>
      <c r="BI416" s="107">
        <f t="shared" si="18"/>
        <v>0</v>
      </c>
      <c r="BJ416" s="29" t="s">
        <v>81</v>
      </c>
      <c r="BK416" s="107">
        <f t="shared" si="19"/>
        <v>0</v>
      </c>
      <c r="BL416" s="29" t="s">
        <v>264</v>
      </c>
      <c r="BM416" s="106" t="s">
        <v>720</v>
      </c>
    </row>
    <row r="417" spans="2:65" s="16" customFormat="1" ht="24.15" customHeight="1">
      <c r="B417" s="15"/>
      <c r="C417" s="95" t="s">
        <v>721</v>
      </c>
      <c r="D417" s="95" t="s">
        <v>167</v>
      </c>
      <c r="E417" s="96" t="s">
        <v>722</v>
      </c>
      <c r="F417" s="97" t="s">
        <v>723</v>
      </c>
      <c r="G417" s="98" t="s">
        <v>487</v>
      </c>
      <c r="H417" s="99">
        <v>1</v>
      </c>
      <c r="I417" s="3"/>
      <c r="J417" s="100">
        <f t="shared" si="10"/>
        <v>0</v>
      </c>
      <c r="K417" s="101"/>
      <c r="L417" s="15"/>
      <c r="M417" s="102" t="s">
        <v>1</v>
      </c>
      <c r="N417" s="103" t="s">
        <v>41</v>
      </c>
      <c r="P417" s="104">
        <f t="shared" si="11"/>
        <v>0</v>
      </c>
      <c r="Q417" s="104">
        <v>0.00159</v>
      </c>
      <c r="R417" s="104">
        <f t="shared" si="12"/>
        <v>0.00159</v>
      </c>
      <c r="S417" s="104">
        <v>0</v>
      </c>
      <c r="T417" s="105">
        <f t="shared" si="13"/>
        <v>0</v>
      </c>
      <c r="AR417" s="106" t="s">
        <v>264</v>
      </c>
      <c r="AT417" s="106" t="s">
        <v>167</v>
      </c>
      <c r="AU417" s="106" t="s">
        <v>86</v>
      </c>
      <c r="AY417" s="29" t="s">
        <v>164</v>
      </c>
      <c r="BE417" s="107">
        <f t="shared" si="14"/>
        <v>0</v>
      </c>
      <c r="BF417" s="107">
        <f t="shared" si="15"/>
        <v>0</v>
      </c>
      <c r="BG417" s="107">
        <f t="shared" si="16"/>
        <v>0</v>
      </c>
      <c r="BH417" s="107">
        <f t="shared" si="17"/>
        <v>0</v>
      </c>
      <c r="BI417" s="107">
        <f t="shared" si="18"/>
        <v>0</v>
      </c>
      <c r="BJ417" s="29" t="s">
        <v>81</v>
      </c>
      <c r="BK417" s="107">
        <f t="shared" si="19"/>
        <v>0</v>
      </c>
      <c r="BL417" s="29" t="s">
        <v>264</v>
      </c>
      <c r="BM417" s="106" t="s">
        <v>724</v>
      </c>
    </row>
    <row r="418" spans="2:65" s="16" customFormat="1" ht="24.15" customHeight="1">
      <c r="B418" s="15"/>
      <c r="C418" s="95" t="s">
        <v>725</v>
      </c>
      <c r="D418" s="95" t="s">
        <v>167</v>
      </c>
      <c r="E418" s="96" t="s">
        <v>726</v>
      </c>
      <c r="F418" s="97" t="s">
        <v>727</v>
      </c>
      <c r="G418" s="98" t="s">
        <v>487</v>
      </c>
      <c r="H418" s="99">
        <v>1</v>
      </c>
      <c r="I418" s="3"/>
      <c r="J418" s="100">
        <f t="shared" si="10"/>
        <v>0</v>
      </c>
      <c r="K418" s="101"/>
      <c r="L418" s="15"/>
      <c r="M418" s="102" t="s">
        <v>1</v>
      </c>
      <c r="N418" s="103" t="s">
        <v>41</v>
      </c>
      <c r="P418" s="104">
        <f t="shared" si="11"/>
        <v>0</v>
      </c>
      <c r="Q418" s="104">
        <v>0.00159</v>
      </c>
      <c r="R418" s="104">
        <f t="shared" si="12"/>
        <v>0.00159</v>
      </c>
      <c r="S418" s="104">
        <v>0</v>
      </c>
      <c r="T418" s="105">
        <f t="shared" si="13"/>
        <v>0</v>
      </c>
      <c r="AR418" s="106" t="s">
        <v>264</v>
      </c>
      <c r="AT418" s="106" t="s">
        <v>167</v>
      </c>
      <c r="AU418" s="106" t="s">
        <v>86</v>
      </c>
      <c r="AY418" s="29" t="s">
        <v>164</v>
      </c>
      <c r="BE418" s="107">
        <f t="shared" si="14"/>
        <v>0</v>
      </c>
      <c r="BF418" s="107">
        <f t="shared" si="15"/>
        <v>0</v>
      </c>
      <c r="BG418" s="107">
        <f t="shared" si="16"/>
        <v>0</v>
      </c>
      <c r="BH418" s="107">
        <f t="shared" si="17"/>
        <v>0</v>
      </c>
      <c r="BI418" s="107">
        <f t="shared" si="18"/>
        <v>0</v>
      </c>
      <c r="BJ418" s="29" t="s">
        <v>81</v>
      </c>
      <c r="BK418" s="107">
        <f t="shared" si="19"/>
        <v>0</v>
      </c>
      <c r="BL418" s="29" t="s">
        <v>264</v>
      </c>
      <c r="BM418" s="106" t="s">
        <v>728</v>
      </c>
    </row>
    <row r="419" spans="2:65" s="16" customFormat="1" ht="33" customHeight="1">
      <c r="B419" s="15"/>
      <c r="C419" s="95" t="s">
        <v>729</v>
      </c>
      <c r="D419" s="95" t="s">
        <v>167</v>
      </c>
      <c r="E419" s="96" t="s">
        <v>730</v>
      </c>
      <c r="F419" s="97" t="s">
        <v>731</v>
      </c>
      <c r="G419" s="98" t="s">
        <v>487</v>
      </c>
      <c r="H419" s="99">
        <v>1</v>
      </c>
      <c r="I419" s="3"/>
      <c r="J419" s="100">
        <f t="shared" si="10"/>
        <v>0</v>
      </c>
      <c r="K419" s="101"/>
      <c r="L419" s="15"/>
      <c r="M419" s="102" t="s">
        <v>1</v>
      </c>
      <c r="N419" s="103" t="s">
        <v>41</v>
      </c>
      <c r="P419" s="104">
        <f t="shared" si="11"/>
        <v>0</v>
      </c>
      <c r="Q419" s="104">
        <v>0.00159</v>
      </c>
      <c r="R419" s="104">
        <f t="shared" si="12"/>
        <v>0.00159</v>
      </c>
      <c r="S419" s="104">
        <v>0</v>
      </c>
      <c r="T419" s="105">
        <f t="shared" si="13"/>
        <v>0</v>
      </c>
      <c r="AR419" s="106" t="s">
        <v>264</v>
      </c>
      <c r="AT419" s="106" t="s">
        <v>167</v>
      </c>
      <c r="AU419" s="106" t="s">
        <v>86</v>
      </c>
      <c r="AY419" s="29" t="s">
        <v>164</v>
      </c>
      <c r="BE419" s="107">
        <f t="shared" si="14"/>
        <v>0</v>
      </c>
      <c r="BF419" s="107">
        <f t="shared" si="15"/>
        <v>0</v>
      </c>
      <c r="BG419" s="107">
        <f t="shared" si="16"/>
        <v>0</v>
      </c>
      <c r="BH419" s="107">
        <f t="shared" si="17"/>
        <v>0</v>
      </c>
      <c r="BI419" s="107">
        <f t="shared" si="18"/>
        <v>0</v>
      </c>
      <c r="BJ419" s="29" t="s">
        <v>81</v>
      </c>
      <c r="BK419" s="107">
        <f t="shared" si="19"/>
        <v>0</v>
      </c>
      <c r="BL419" s="29" t="s">
        <v>264</v>
      </c>
      <c r="BM419" s="106" t="s">
        <v>732</v>
      </c>
    </row>
    <row r="420" spans="2:65" s="16" customFormat="1" ht="24.15" customHeight="1">
      <c r="B420" s="15"/>
      <c r="C420" s="95" t="s">
        <v>733</v>
      </c>
      <c r="D420" s="95" t="s">
        <v>167</v>
      </c>
      <c r="E420" s="96" t="s">
        <v>734</v>
      </c>
      <c r="F420" s="97" t="s">
        <v>735</v>
      </c>
      <c r="G420" s="98" t="s">
        <v>487</v>
      </c>
      <c r="H420" s="99">
        <v>1</v>
      </c>
      <c r="I420" s="3"/>
      <c r="J420" s="100">
        <f t="shared" si="10"/>
        <v>0</v>
      </c>
      <c r="K420" s="101"/>
      <c r="L420" s="15"/>
      <c r="M420" s="102" t="s">
        <v>1</v>
      </c>
      <c r="N420" s="103" t="s">
        <v>41</v>
      </c>
      <c r="P420" s="104">
        <f t="shared" si="11"/>
        <v>0</v>
      </c>
      <c r="Q420" s="104">
        <v>0.00159</v>
      </c>
      <c r="R420" s="104">
        <f t="shared" si="12"/>
        <v>0.00159</v>
      </c>
      <c r="S420" s="104">
        <v>0</v>
      </c>
      <c r="T420" s="105">
        <f t="shared" si="13"/>
        <v>0</v>
      </c>
      <c r="AR420" s="106" t="s">
        <v>264</v>
      </c>
      <c r="AT420" s="106" t="s">
        <v>167</v>
      </c>
      <c r="AU420" s="106" t="s">
        <v>86</v>
      </c>
      <c r="AY420" s="29" t="s">
        <v>164</v>
      </c>
      <c r="BE420" s="107">
        <f t="shared" si="14"/>
        <v>0</v>
      </c>
      <c r="BF420" s="107">
        <f t="shared" si="15"/>
        <v>0</v>
      </c>
      <c r="BG420" s="107">
        <f t="shared" si="16"/>
        <v>0</v>
      </c>
      <c r="BH420" s="107">
        <f t="shared" si="17"/>
        <v>0</v>
      </c>
      <c r="BI420" s="107">
        <f t="shared" si="18"/>
        <v>0</v>
      </c>
      <c r="BJ420" s="29" t="s">
        <v>81</v>
      </c>
      <c r="BK420" s="107">
        <f t="shared" si="19"/>
        <v>0</v>
      </c>
      <c r="BL420" s="29" t="s">
        <v>264</v>
      </c>
      <c r="BM420" s="106" t="s">
        <v>736</v>
      </c>
    </row>
    <row r="421" spans="2:65" s="16" customFormat="1" ht="33" customHeight="1">
      <c r="B421" s="15"/>
      <c r="C421" s="95" t="s">
        <v>737</v>
      </c>
      <c r="D421" s="95" t="s">
        <v>167</v>
      </c>
      <c r="E421" s="96" t="s">
        <v>738</v>
      </c>
      <c r="F421" s="97" t="s">
        <v>739</v>
      </c>
      <c r="G421" s="98" t="s">
        <v>487</v>
      </c>
      <c r="H421" s="99">
        <v>1</v>
      </c>
      <c r="I421" s="3"/>
      <c r="J421" s="100">
        <f t="shared" si="10"/>
        <v>0</v>
      </c>
      <c r="K421" s="101"/>
      <c r="L421" s="15"/>
      <c r="M421" s="102" t="s">
        <v>1</v>
      </c>
      <c r="N421" s="103" t="s">
        <v>41</v>
      </c>
      <c r="P421" s="104">
        <f t="shared" si="11"/>
        <v>0</v>
      </c>
      <c r="Q421" s="104">
        <v>0.00159</v>
      </c>
      <c r="R421" s="104">
        <f t="shared" si="12"/>
        <v>0.00159</v>
      </c>
      <c r="S421" s="104">
        <v>0</v>
      </c>
      <c r="T421" s="105">
        <f t="shared" si="13"/>
        <v>0</v>
      </c>
      <c r="AR421" s="106" t="s">
        <v>264</v>
      </c>
      <c r="AT421" s="106" t="s">
        <v>167</v>
      </c>
      <c r="AU421" s="106" t="s">
        <v>86</v>
      </c>
      <c r="AY421" s="29" t="s">
        <v>164</v>
      </c>
      <c r="BE421" s="107">
        <f t="shared" si="14"/>
        <v>0</v>
      </c>
      <c r="BF421" s="107">
        <f t="shared" si="15"/>
        <v>0</v>
      </c>
      <c r="BG421" s="107">
        <f t="shared" si="16"/>
        <v>0</v>
      </c>
      <c r="BH421" s="107">
        <f t="shared" si="17"/>
        <v>0</v>
      </c>
      <c r="BI421" s="107">
        <f t="shared" si="18"/>
        <v>0</v>
      </c>
      <c r="BJ421" s="29" t="s">
        <v>81</v>
      </c>
      <c r="BK421" s="107">
        <f t="shared" si="19"/>
        <v>0</v>
      </c>
      <c r="BL421" s="29" t="s">
        <v>264</v>
      </c>
      <c r="BM421" s="106" t="s">
        <v>740</v>
      </c>
    </row>
    <row r="422" spans="2:65" s="16" customFormat="1" ht="24.15" customHeight="1">
      <c r="B422" s="15"/>
      <c r="C422" s="95" t="s">
        <v>741</v>
      </c>
      <c r="D422" s="95" t="s">
        <v>167</v>
      </c>
      <c r="E422" s="96" t="s">
        <v>742</v>
      </c>
      <c r="F422" s="97" t="s">
        <v>743</v>
      </c>
      <c r="G422" s="98" t="s">
        <v>487</v>
      </c>
      <c r="H422" s="99">
        <v>1</v>
      </c>
      <c r="I422" s="3"/>
      <c r="J422" s="100">
        <f t="shared" si="10"/>
        <v>0</v>
      </c>
      <c r="K422" s="101"/>
      <c r="L422" s="15"/>
      <c r="M422" s="102" t="s">
        <v>1</v>
      </c>
      <c r="N422" s="103" t="s">
        <v>41</v>
      </c>
      <c r="P422" s="104">
        <f t="shared" si="11"/>
        <v>0</v>
      </c>
      <c r="Q422" s="104">
        <v>0.00159</v>
      </c>
      <c r="R422" s="104">
        <f t="shared" si="12"/>
        <v>0.00159</v>
      </c>
      <c r="S422" s="104">
        <v>0</v>
      </c>
      <c r="T422" s="105">
        <f t="shared" si="13"/>
        <v>0</v>
      </c>
      <c r="AR422" s="106" t="s">
        <v>264</v>
      </c>
      <c r="AT422" s="106" t="s">
        <v>167</v>
      </c>
      <c r="AU422" s="106" t="s">
        <v>86</v>
      </c>
      <c r="AY422" s="29" t="s">
        <v>164</v>
      </c>
      <c r="BE422" s="107">
        <f t="shared" si="14"/>
        <v>0</v>
      </c>
      <c r="BF422" s="107">
        <f t="shared" si="15"/>
        <v>0</v>
      </c>
      <c r="BG422" s="107">
        <f t="shared" si="16"/>
        <v>0</v>
      </c>
      <c r="BH422" s="107">
        <f t="shared" si="17"/>
        <v>0</v>
      </c>
      <c r="BI422" s="107">
        <f t="shared" si="18"/>
        <v>0</v>
      </c>
      <c r="BJ422" s="29" t="s">
        <v>81</v>
      </c>
      <c r="BK422" s="107">
        <f t="shared" si="19"/>
        <v>0</v>
      </c>
      <c r="BL422" s="29" t="s">
        <v>264</v>
      </c>
      <c r="BM422" s="106" t="s">
        <v>744</v>
      </c>
    </row>
    <row r="423" spans="2:65" s="16" customFormat="1" ht="33" customHeight="1">
      <c r="B423" s="15"/>
      <c r="C423" s="95" t="s">
        <v>745</v>
      </c>
      <c r="D423" s="95" t="s">
        <v>167</v>
      </c>
      <c r="E423" s="96" t="s">
        <v>746</v>
      </c>
      <c r="F423" s="97" t="s">
        <v>747</v>
      </c>
      <c r="G423" s="98" t="s">
        <v>487</v>
      </c>
      <c r="H423" s="99">
        <v>1</v>
      </c>
      <c r="I423" s="3"/>
      <c r="J423" s="100">
        <f t="shared" si="10"/>
        <v>0</v>
      </c>
      <c r="K423" s="101"/>
      <c r="L423" s="15"/>
      <c r="M423" s="102" t="s">
        <v>1</v>
      </c>
      <c r="N423" s="103" t="s">
        <v>41</v>
      </c>
      <c r="P423" s="104">
        <f t="shared" si="11"/>
        <v>0</v>
      </c>
      <c r="Q423" s="104">
        <v>0.00159</v>
      </c>
      <c r="R423" s="104">
        <f t="shared" si="12"/>
        <v>0.00159</v>
      </c>
      <c r="S423" s="104">
        <v>0</v>
      </c>
      <c r="T423" s="105">
        <f t="shared" si="13"/>
        <v>0</v>
      </c>
      <c r="AR423" s="106" t="s">
        <v>264</v>
      </c>
      <c r="AT423" s="106" t="s">
        <v>167</v>
      </c>
      <c r="AU423" s="106" t="s">
        <v>86</v>
      </c>
      <c r="AY423" s="29" t="s">
        <v>164</v>
      </c>
      <c r="BE423" s="107">
        <f t="shared" si="14"/>
        <v>0</v>
      </c>
      <c r="BF423" s="107">
        <f t="shared" si="15"/>
        <v>0</v>
      </c>
      <c r="BG423" s="107">
        <f t="shared" si="16"/>
        <v>0</v>
      </c>
      <c r="BH423" s="107">
        <f t="shared" si="17"/>
        <v>0</v>
      </c>
      <c r="BI423" s="107">
        <f t="shared" si="18"/>
        <v>0</v>
      </c>
      <c r="BJ423" s="29" t="s">
        <v>81</v>
      </c>
      <c r="BK423" s="107">
        <f t="shared" si="19"/>
        <v>0</v>
      </c>
      <c r="BL423" s="29" t="s">
        <v>264</v>
      </c>
      <c r="BM423" s="106" t="s">
        <v>748</v>
      </c>
    </row>
    <row r="424" spans="2:65" s="16" customFormat="1" ht="33" customHeight="1">
      <c r="B424" s="15"/>
      <c r="C424" s="95" t="s">
        <v>749</v>
      </c>
      <c r="D424" s="95" t="s">
        <v>167</v>
      </c>
      <c r="E424" s="96" t="s">
        <v>750</v>
      </c>
      <c r="F424" s="97" t="s">
        <v>751</v>
      </c>
      <c r="G424" s="98" t="s">
        <v>487</v>
      </c>
      <c r="H424" s="99">
        <v>2</v>
      </c>
      <c r="I424" s="3"/>
      <c r="J424" s="100">
        <f t="shared" si="10"/>
        <v>0</v>
      </c>
      <c r="K424" s="101"/>
      <c r="L424" s="15"/>
      <c r="M424" s="102" t="s">
        <v>1</v>
      </c>
      <c r="N424" s="103" t="s">
        <v>41</v>
      </c>
      <c r="P424" s="104">
        <f t="shared" si="11"/>
        <v>0</v>
      </c>
      <c r="Q424" s="104">
        <v>0.00159</v>
      </c>
      <c r="R424" s="104">
        <f t="shared" si="12"/>
        <v>0.00318</v>
      </c>
      <c r="S424" s="104">
        <v>0</v>
      </c>
      <c r="T424" s="105">
        <f t="shared" si="13"/>
        <v>0</v>
      </c>
      <c r="AR424" s="106" t="s">
        <v>264</v>
      </c>
      <c r="AT424" s="106" t="s">
        <v>167</v>
      </c>
      <c r="AU424" s="106" t="s">
        <v>86</v>
      </c>
      <c r="AY424" s="29" t="s">
        <v>164</v>
      </c>
      <c r="BE424" s="107">
        <f t="shared" si="14"/>
        <v>0</v>
      </c>
      <c r="BF424" s="107">
        <f t="shared" si="15"/>
        <v>0</v>
      </c>
      <c r="BG424" s="107">
        <f t="shared" si="16"/>
        <v>0</v>
      </c>
      <c r="BH424" s="107">
        <f t="shared" si="17"/>
        <v>0</v>
      </c>
      <c r="BI424" s="107">
        <f t="shared" si="18"/>
        <v>0</v>
      </c>
      <c r="BJ424" s="29" t="s">
        <v>81</v>
      </c>
      <c r="BK424" s="107">
        <f t="shared" si="19"/>
        <v>0</v>
      </c>
      <c r="BL424" s="29" t="s">
        <v>264</v>
      </c>
      <c r="BM424" s="106" t="s">
        <v>752</v>
      </c>
    </row>
    <row r="425" spans="2:65" s="16" customFormat="1" ht="33" customHeight="1">
      <c r="B425" s="15"/>
      <c r="C425" s="95" t="s">
        <v>753</v>
      </c>
      <c r="D425" s="95" t="s">
        <v>167</v>
      </c>
      <c r="E425" s="96" t="s">
        <v>754</v>
      </c>
      <c r="F425" s="97" t="s">
        <v>755</v>
      </c>
      <c r="G425" s="98" t="s">
        <v>487</v>
      </c>
      <c r="H425" s="99">
        <v>2</v>
      </c>
      <c r="I425" s="3"/>
      <c r="J425" s="100">
        <f t="shared" si="10"/>
        <v>0</v>
      </c>
      <c r="K425" s="101"/>
      <c r="L425" s="15"/>
      <c r="M425" s="102" t="s">
        <v>1</v>
      </c>
      <c r="N425" s="103" t="s">
        <v>41</v>
      </c>
      <c r="P425" s="104">
        <f t="shared" si="11"/>
        <v>0</v>
      </c>
      <c r="Q425" s="104">
        <v>0.00159</v>
      </c>
      <c r="R425" s="104">
        <f t="shared" si="12"/>
        <v>0.00318</v>
      </c>
      <c r="S425" s="104">
        <v>0</v>
      </c>
      <c r="T425" s="105">
        <f t="shared" si="13"/>
        <v>0</v>
      </c>
      <c r="AR425" s="106" t="s">
        <v>264</v>
      </c>
      <c r="AT425" s="106" t="s">
        <v>167</v>
      </c>
      <c r="AU425" s="106" t="s">
        <v>86</v>
      </c>
      <c r="AY425" s="29" t="s">
        <v>164</v>
      </c>
      <c r="BE425" s="107">
        <f t="shared" si="14"/>
        <v>0</v>
      </c>
      <c r="BF425" s="107">
        <f t="shared" si="15"/>
        <v>0</v>
      </c>
      <c r="BG425" s="107">
        <f t="shared" si="16"/>
        <v>0</v>
      </c>
      <c r="BH425" s="107">
        <f t="shared" si="17"/>
        <v>0</v>
      </c>
      <c r="BI425" s="107">
        <f t="shared" si="18"/>
        <v>0</v>
      </c>
      <c r="BJ425" s="29" t="s">
        <v>81</v>
      </c>
      <c r="BK425" s="107">
        <f t="shared" si="19"/>
        <v>0</v>
      </c>
      <c r="BL425" s="29" t="s">
        <v>264</v>
      </c>
      <c r="BM425" s="106" t="s">
        <v>756</v>
      </c>
    </row>
    <row r="426" spans="2:65" s="16" customFormat="1" ht="33" customHeight="1">
      <c r="B426" s="15"/>
      <c r="C426" s="95" t="s">
        <v>757</v>
      </c>
      <c r="D426" s="95" t="s">
        <v>167</v>
      </c>
      <c r="E426" s="96" t="s">
        <v>758</v>
      </c>
      <c r="F426" s="97" t="s">
        <v>759</v>
      </c>
      <c r="G426" s="98" t="s">
        <v>487</v>
      </c>
      <c r="H426" s="99">
        <v>2</v>
      </c>
      <c r="I426" s="3"/>
      <c r="J426" s="100">
        <f t="shared" si="10"/>
        <v>0</v>
      </c>
      <c r="K426" s="101"/>
      <c r="L426" s="15"/>
      <c r="M426" s="102" t="s">
        <v>1</v>
      </c>
      <c r="N426" s="103" t="s">
        <v>41</v>
      </c>
      <c r="P426" s="104">
        <f t="shared" si="11"/>
        <v>0</v>
      </c>
      <c r="Q426" s="104">
        <v>0.00159</v>
      </c>
      <c r="R426" s="104">
        <f t="shared" si="12"/>
        <v>0.00318</v>
      </c>
      <c r="S426" s="104">
        <v>0</v>
      </c>
      <c r="T426" s="105">
        <f t="shared" si="13"/>
        <v>0</v>
      </c>
      <c r="AR426" s="106" t="s">
        <v>264</v>
      </c>
      <c r="AT426" s="106" t="s">
        <v>167</v>
      </c>
      <c r="AU426" s="106" t="s">
        <v>86</v>
      </c>
      <c r="AY426" s="29" t="s">
        <v>164</v>
      </c>
      <c r="BE426" s="107">
        <f t="shared" si="14"/>
        <v>0</v>
      </c>
      <c r="BF426" s="107">
        <f t="shared" si="15"/>
        <v>0</v>
      </c>
      <c r="BG426" s="107">
        <f t="shared" si="16"/>
        <v>0</v>
      </c>
      <c r="BH426" s="107">
        <f t="shared" si="17"/>
        <v>0</v>
      </c>
      <c r="BI426" s="107">
        <f t="shared" si="18"/>
        <v>0</v>
      </c>
      <c r="BJ426" s="29" t="s">
        <v>81</v>
      </c>
      <c r="BK426" s="107">
        <f t="shared" si="19"/>
        <v>0</v>
      </c>
      <c r="BL426" s="29" t="s">
        <v>264</v>
      </c>
      <c r="BM426" s="106" t="s">
        <v>760</v>
      </c>
    </row>
    <row r="427" spans="2:65" s="16" customFormat="1" ht="33" customHeight="1">
      <c r="B427" s="15"/>
      <c r="C427" s="95" t="s">
        <v>761</v>
      </c>
      <c r="D427" s="95" t="s">
        <v>167</v>
      </c>
      <c r="E427" s="96" t="s">
        <v>762</v>
      </c>
      <c r="F427" s="97" t="s">
        <v>763</v>
      </c>
      <c r="G427" s="98" t="s">
        <v>487</v>
      </c>
      <c r="H427" s="99">
        <v>2</v>
      </c>
      <c r="I427" s="3"/>
      <c r="J427" s="100">
        <f t="shared" si="10"/>
        <v>0</v>
      </c>
      <c r="K427" s="101"/>
      <c r="L427" s="15"/>
      <c r="M427" s="102" t="s">
        <v>1</v>
      </c>
      <c r="N427" s="103" t="s">
        <v>41</v>
      </c>
      <c r="P427" s="104">
        <f t="shared" si="11"/>
        <v>0</v>
      </c>
      <c r="Q427" s="104">
        <v>0.00159</v>
      </c>
      <c r="R427" s="104">
        <f t="shared" si="12"/>
        <v>0.00318</v>
      </c>
      <c r="S427" s="104">
        <v>0</v>
      </c>
      <c r="T427" s="105">
        <f t="shared" si="13"/>
        <v>0</v>
      </c>
      <c r="AR427" s="106" t="s">
        <v>264</v>
      </c>
      <c r="AT427" s="106" t="s">
        <v>167</v>
      </c>
      <c r="AU427" s="106" t="s">
        <v>86</v>
      </c>
      <c r="AY427" s="29" t="s">
        <v>164</v>
      </c>
      <c r="BE427" s="107">
        <f t="shared" si="14"/>
        <v>0</v>
      </c>
      <c r="BF427" s="107">
        <f t="shared" si="15"/>
        <v>0</v>
      </c>
      <c r="BG427" s="107">
        <f t="shared" si="16"/>
        <v>0</v>
      </c>
      <c r="BH427" s="107">
        <f t="shared" si="17"/>
        <v>0</v>
      </c>
      <c r="BI427" s="107">
        <f t="shared" si="18"/>
        <v>0</v>
      </c>
      <c r="BJ427" s="29" t="s">
        <v>81</v>
      </c>
      <c r="BK427" s="107">
        <f t="shared" si="19"/>
        <v>0</v>
      </c>
      <c r="BL427" s="29" t="s">
        <v>264</v>
      </c>
      <c r="BM427" s="106" t="s">
        <v>764</v>
      </c>
    </row>
    <row r="428" spans="2:65" s="16" customFormat="1" ht="33" customHeight="1">
      <c r="B428" s="15"/>
      <c r="C428" s="95" t="s">
        <v>765</v>
      </c>
      <c r="D428" s="95" t="s">
        <v>167</v>
      </c>
      <c r="E428" s="96" t="s">
        <v>766</v>
      </c>
      <c r="F428" s="97" t="s">
        <v>767</v>
      </c>
      <c r="G428" s="98" t="s">
        <v>487</v>
      </c>
      <c r="H428" s="99">
        <v>2</v>
      </c>
      <c r="I428" s="3"/>
      <c r="J428" s="100">
        <f t="shared" si="10"/>
        <v>0</v>
      </c>
      <c r="K428" s="101"/>
      <c r="L428" s="15"/>
      <c r="M428" s="102" t="s">
        <v>1</v>
      </c>
      <c r="N428" s="103" t="s">
        <v>41</v>
      </c>
      <c r="P428" s="104">
        <f t="shared" si="11"/>
        <v>0</v>
      </c>
      <c r="Q428" s="104">
        <v>0.00159</v>
      </c>
      <c r="R428" s="104">
        <f t="shared" si="12"/>
        <v>0.00318</v>
      </c>
      <c r="S428" s="104">
        <v>0</v>
      </c>
      <c r="T428" s="105">
        <f t="shared" si="13"/>
        <v>0</v>
      </c>
      <c r="AR428" s="106" t="s">
        <v>264</v>
      </c>
      <c r="AT428" s="106" t="s">
        <v>167</v>
      </c>
      <c r="AU428" s="106" t="s">
        <v>86</v>
      </c>
      <c r="AY428" s="29" t="s">
        <v>164</v>
      </c>
      <c r="BE428" s="107">
        <f t="shared" si="14"/>
        <v>0</v>
      </c>
      <c r="BF428" s="107">
        <f t="shared" si="15"/>
        <v>0</v>
      </c>
      <c r="BG428" s="107">
        <f t="shared" si="16"/>
        <v>0</v>
      </c>
      <c r="BH428" s="107">
        <f t="shared" si="17"/>
        <v>0</v>
      </c>
      <c r="BI428" s="107">
        <f t="shared" si="18"/>
        <v>0</v>
      </c>
      <c r="BJ428" s="29" t="s">
        <v>81</v>
      </c>
      <c r="BK428" s="107">
        <f t="shared" si="19"/>
        <v>0</v>
      </c>
      <c r="BL428" s="29" t="s">
        <v>264</v>
      </c>
      <c r="BM428" s="106" t="s">
        <v>768</v>
      </c>
    </row>
    <row r="429" spans="2:65" s="16" customFormat="1" ht="33" customHeight="1">
      <c r="B429" s="15"/>
      <c r="C429" s="95" t="s">
        <v>769</v>
      </c>
      <c r="D429" s="95" t="s">
        <v>167</v>
      </c>
      <c r="E429" s="96" t="s">
        <v>770</v>
      </c>
      <c r="F429" s="97" t="s">
        <v>771</v>
      </c>
      <c r="G429" s="98" t="s">
        <v>487</v>
      </c>
      <c r="H429" s="99">
        <v>1</v>
      </c>
      <c r="I429" s="3"/>
      <c r="J429" s="100">
        <f t="shared" si="10"/>
        <v>0</v>
      </c>
      <c r="K429" s="101"/>
      <c r="L429" s="15"/>
      <c r="M429" s="102" t="s">
        <v>1</v>
      </c>
      <c r="N429" s="103" t="s">
        <v>41</v>
      </c>
      <c r="P429" s="104">
        <f t="shared" si="11"/>
        <v>0</v>
      </c>
      <c r="Q429" s="104">
        <v>0.00159</v>
      </c>
      <c r="R429" s="104">
        <f t="shared" si="12"/>
        <v>0.00159</v>
      </c>
      <c r="S429" s="104">
        <v>0</v>
      </c>
      <c r="T429" s="105">
        <f t="shared" si="13"/>
        <v>0</v>
      </c>
      <c r="AR429" s="106" t="s">
        <v>264</v>
      </c>
      <c r="AT429" s="106" t="s">
        <v>167</v>
      </c>
      <c r="AU429" s="106" t="s">
        <v>86</v>
      </c>
      <c r="AY429" s="29" t="s">
        <v>164</v>
      </c>
      <c r="BE429" s="107">
        <f t="shared" si="14"/>
        <v>0</v>
      </c>
      <c r="BF429" s="107">
        <f t="shared" si="15"/>
        <v>0</v>
      </c>
      <c r="BG429" s="107">
        <f t="shared" si="16"/>
        <v>0</v>
      </c>
      <c r="BH429" s="107">
        <f t="shared" si="17"/>
        <v>0</v>
      </c>
      <c r="BI429" s="107">
        <f t="shared" si="18"/>
        <v>0</v>
      </c>
      <c r="BJ429" s="29" t="s">
        <v>81</v>
      </c>
      <c r="BK429" s="107">
        <f t="shared" si="19"/>
        <v>0</v>
      </c>
      <c r="BL429" s="29" t="s">
        <v>264</v>
      </c>
      <c r="BM429" s="106" t="s">
        <v>772</v>
      </c>
    </row>
    <row r="430" spans="2:65" s="16" customFormat="1" ht="33" customHeight="1">
      <c r="B430" s="15"/>
      <c r="C430" s="95" t="s">
        <v>773</v>
      </c>
      <c r="D430" s="95" t="s">
        <v>167</v>
      </c>
      <c r="E430" s="96" t="s">
        <v>774</v>
      </c>
      <c r="F430" s="97" t="s">
        <v>775</v>
      </c>
      <c r="G430" s="98" t="s">
        <v>487</v>
      </c>
      <c r="H430" s="99">
        <v>2</v>
      </c>
      <c r="I430" s="3"/>
      <c r="J430" s="100">
        <f t="shared" si="10"/>
        <v>0</v>
      </c>
      <c r="K430" s="101"/>
      <c r="L430" s="15"/>
      <c r="M430" s="102" t="s">
        <v>1</v>
      </c>
      <c r="N430" s="103" t="s">
        <v>41</v>
      </c>
      <c r="P430" s="104">
        <f t="shared" si="11"/>
        <v>0</v>
      </c>
      <c r="Q430" s="104">
        <v>0.00159</v>
      </c>
      <c r="R430" s="104">
        <f t="shared" si="12"/>
        <v>0.00318</v>
      </c>
      <c r="S430" s="104">
        <v>0</v>
      </c>
      <c r="T430" s="105">
        <f t="shared" si="13"/>
        <v>0</v>
      </c>
      <c r="AR430" s="106" t="s">
        <v>264</v>
      </c>
      <c r="AT430" s="106" t="s">
        <v>167</v>
      </c>
      <c r="AU430" s="106" t="s">
        <v>86</v>
      </c>
      <c r="AY430" s="29" t="s">
        <v>164</v>
      </c>
      <c r="BE430" s="107">
        <f t="shared" si="14"/>
        <v>0</v>
      </c>
      <c r="BF430" s="107">
        <f t="shared" si="15"/>
        <v>0</v>
      </c>
      <c r="BG430" s="107">
        <f t="shared" si="16"/>
        <v>0</v>
      </c>
      <c r="BH430" s="107">
        <f t="shared" si="17"/>
        <v>0</v>
      </c>
      <c r="BI430" s="107">
        <f t="shared" si="18"/>
        <v>0</v>
      </c>
      <c r="BJ430" s="29" t="s">
        <v>81</v>
      </c>
      <c r="BK430" s="107">
        <f t="shared" si="19"/>
        <v>0</v>
      </c>
      <c r="BL430" s="29" t="s">
        <v>264</v>
      </c>
      <c r="BM430" s="106" t="s">
        <v>776</v>
      </c>
    </row>
    <row r="431" spans="2:65" s="16" customFormat="1" ht="33" customHeight="1">
      <c r="B431" s="15"/>
      <c r="C431" s="95" t="s">
        <v>777</v>
      </c>
      <c r="D431" s="95" t="s">
        <v>167</v>
      </c>
      <c r="E431" s="96" t="s">
        <v>778</v>
      </c>
      <c r="F431" s="97" t="s">
        <v>779</v>
      </c>
      <c r="G431" s="98" t="s">
        <v>487</v>
      </c>
      <c r="H431" s="99">
        <v>1</v>
      </c>
      <c r="I431" s="3"/>
      <c r="J431" s="100">
        <f t="shared" si="10"/>
        <v>0</v>
      </c>
      <c r="K431" s="101"/>
      <c r="L431" s="15"/>
      <c r="M431" s="102" t="s">
        <v>1</v>
      </c>
      <c r="N431" s="103" t="s">
        <v>41</v>
      </c>
      <c r="P431" s="104">
        <f t="shared" si="11"/>
        <v>0</v>
      </c>
      <c r="Q431" s="104">
        <v>0.00159</v>
      </c>
      <c r="R431" s="104">
        <f t="shared" si="12"/>
        <v>0.00159</v>
      </c>
      <c r="S431" s="104">
        <v>0</v>
      </c>
      <c r="T431" s="105">
        <f t="shared" si="13"/>
        <v>0</v>
      </c>
      <c r="AR431" s="106" t="s">
        <v>264</v>
      </c>
      <c r="AT431" s="106" t="s">
        <v>167</v>
      </c>
      <c r="AU431" s="106" t="s">
        <v>86</v>
      </c>
      <c r="AY431" s="29" t="s">
        <v>164</v>
      </c>
      <c r="BE431" s="107">
        <f t="shared" si="14"/>
        <v>0</v>
      </c>
      <c r="BF431" s="107">
        <f t="shared" si="15"/>
        <v>0</v>
      </c>
      <c r="BG431" s="107">
        <f t="shared" si="16"/>
        <v>0</v>
      </c>
      <c r="BH431" s="107">
        <f t="shared" si="17"/>
        <v>0</v>
      </c>
      <c r="BI431" s="107">
        <f t="shared" si="18"/>
        <v>0</v>
      </c>
      <c r="BJ431" s="29" t="s">
        <v>81</v>
      </c>
      <c r="BK431" s="107">
        <f t="shared" si="19"/>
        <v>0</v>
      </c>
      <c r="BL431" s="29" t="s">
        <v>264</v>
      </c>
      <c r="BM431" s="106" t="s">
        <v>780</v>
      </c>
    </row>
    <row r="432" spans="2:65" s="16" customFormat="1" ht="33" customHeight="1">
      <c r="B432" s="15"/>
      <c r="C432" s="95" t="s">
        <v>781</v>
      </c>
      <c r="D432" s="95" t="s">
        <v>167</v>
      </c>
      <c r="E432" s="96" t="s">
        <v>782</v>
      </c>
      <c r="F432" s="97" t="s">
        <v>783</v>
      </c>
      <c r="G432" s="98" t="s">
        <v>487</v>
      </c>
      <c r="H432" s="99">
        <v>1</v>
      </c>
      <c r="I432" s="3"/>
      <c r="J432" s="100">
        <f t="shared" si="10"/>
        <v>0</v>
      </c>
      <c r="K432" s="101"/>
      <c r="L432" s="15"/>
      <c r="M432" s="102" t="s">
        <v>1</v>
      </c>
      <c r="N432" s="103" t="s">
        <v>41</v>
      </c>
      <c r="P432" s="104">
        <f t="shared" si="11"/>
        <v>0</v>
      </c>
      <c r="Q432" s="104">
        <v>0.00159</v>
      </c>
      <c r="R432" s="104">
        <f t="shared" si="12"/>
        <v>0.00159</v>
      </c>
      <c r="S432" s="104">
        <v>0</v>
      </c>
      <c r="T432" s="105">
        <f t="shared" si="13"/>
        <v>0</v>
      </c>
      <c r="AR432" s="106" t="s">
        <v>264</v>
      </c>
      <c r="AT432" s="106" t="s">
        <v>167</v>
      </c>
      <c r="AU432" s="106" t="s">
        <v>86</v>
      </c>
      <c r="AY432" s="29" t="s">
        <v>164</v>
      </c>
      <c r="BE432" s="107">
        <f t="shared" si="14"/>
        <v>0</v>
      </c>
      <c r="BF432" s="107">
        <f t="shared" si="15"/>
        <v>0</v>
      </c>
      <c r="BG432" s="107">
        <f t="shared" si="16"/>
        <v>0</v>
      </c>
      <c r="BH432" s="107">
        <f t="shared" si="17"/>
        <v>0</v>
      </c>
      <c r="BI432" s="107">
        <f t="shared" si="18"/>
        <v>0</v>
      </c>
      <c r="BJ432" s="29" t="s">
        <v>81</v>
      </c>
      <c r="BK432" s="107">
        <f t="shared" si="19"/>
        <v>0</v>
      </c>
      <c r="BL432" s="29" t="s">
        <v>264</v>
      </c>
      <c r="BM432" s="106" t="s">
        <v>784</v>
      </c>
    </row>
    <row r="433" spans="2:65" s="16" customFormat="1" ht="33" customHeight="1">
      <c r="B433" s="15"/>
      <c r="C433" s="95" t="s">
        <v>785</v>
      </c>
      <c r="D433" s="95" t="s">
        <v>167</v>
      </c>
      <c r="E433" s="96" t="s">
        <v>786</v>
      </c>
      <c r="F433" s="97" t="s">
        <v>787</v>
      </c>
      <c r="G433" s="98" t="s">
        <v>487</v>
      </c>
      <c r="H433" s="99">
        <v>1</v>
      </c>
      <c r="I433" s="3"/>
      <c r="J433" s="100">
        <f t="shared" si="10"/>
        <v>0</v>
      </c>
      <c r="K433" s="101"/>
      <c r="L433" s="15"/>
      <c r="M433" s="102" t="s">
        <v>1</v>
      </c>
      <c r="N433" s="103" t="s">
        <v>41</v>
      </c>
      <c r="P433" s="104">
        <f t="shared" si="11"/>
        <v>0</v>
      </c>
      <c r="Q433" s="104">
        <v>0.00159</v>
      </c>
      <c r="R433" s="104">
        <f t="shared" si="12"/>
        <v>0.00159</v>
      </c>
      <c r="S433" s="104">
        <v>0</v>
      </c>
      <c r="T433" s="105">
        <f t="shared" si="13"/>
        <v>0</v>
      </c>
      <c r="AR433" s="106" t="s">
        <v>264</v>
      </c>
      <c r="AT433" s="106" t="s">
        <v>167</v>
      </c>
      <c r="AU433" s="106" t="s">
        <v>86</v>
      </c>
      <c r="AY433" s="29" t="s">
        <v>164</v>
      </c>
      <c r="BE433" s="107">
        <f t="shared" si="14"/>
        <v>0</v>
      </c>
      <c r="BF433" s="107">
        <f t="shared" si="15"/>
        <v>0</v>
      </c>
      <c r="BG433" s="107">
        <f t="shared" si="16"/>
        <v>0</v>
      </c>
      <c r="BH433" s="107">
        <f t="shared" si="17"/>
        <v>0</v>
      </c>
      <c r="BI433" s="107">
        <f t="shared" si="18"/>
        <v>0</v>
      </c>
      <c r="BJ433" s="29" t="s">
        <v>81</v>
      </c>
      <c r="BK433" s="107">
        <f t="shared" si="19"/>
        <v>0</v>
      </c>
      <c r="BL433" s="29" t="s">
        <v>264</v>
      </c>
      <c r="BM433" s="106" t="s">
        <v>788</v>
      </c>
    </row>
    <row r="434" spans="2:65" s="16" customFormat="1" ht="24.15" customHeight="1">
      <c r="B434" s="15"/>
      <c r="C434" s="95" t="s">
        <v>789</v>
      </c>
      <c r="D434" s="95" t="s">
        <v>167</v>
      </c>
      <c r="E434" s="96" t="s">
        <v>790</v>
      </c>
      <c r="F434" s="97" t="s">
        <v>791</v>
      </c>
      <c r="G434" s="98" t="s">
        <v>487</v>
      </c>
      <c r="H434" s="99">
        <v>1</v>
      </c>
      <c r="I434" s="3"/>
      <c r="J434" s="100">
        <f t="shared" si="10"/>
        <v>0</v>
      </c>
      <c r="K434" s="101"/>
      <c r="L434" s="15"/>
      <c r="M434" s="102" t="s">
        <v>1</v>
      </c>
      <c r="N434" s="103" t="s">
        <v>41</v>
      </c>
      <c r="P434" s="104">
        <f t="shared" si="11"/>
        <v>0</v>
      </c>
      <c r="Q434" s="104">
        <v>0.00159</v>
      </c>
      <c r="R434" s="104">
        <f t="shared" si="12"/>
        <v>0.00159</v>
      </c>
      <c r="S434" s="104">
        <v>0</v>
      </c>
      <c r="T434" s="105">
        <f t="shared" si="13"/>
        <v>0</v>
      </c>
      <c r="AR434" s="106" t="s">
        <v>264</v>
      </c>
      <c r="AT434" s="106" t="s">
        <v>167</v>
      </c>
      <c r="AU434" s="106" t="s">
        <v>86</v>
      </c>
      <c r="AY434" s="29" t="s">
        <v>164</v>
      </c>
      <c r="BE434" s="107">
        <f t="shared" si="14"/>
        <v>0</v>
      </c>
      <c r="BF434" s="107">
        <f t="shared" si="15"/>
        <v>0</v>
      </c>
      <c r="BG434" s="107">
        <f t="shared" si="16"/>
        <v>0</v>
      </c>
      <c r="BH434" s="107">
        <f t="shared" si="17"/>
        <v>0</v>
      </c>
      <c r="BI434" s="107">
        <f t="shared" si="18"/>
        <v>0</v>
      </c>
      <c r="BJ434" s="29" t="s">
        <v>81</v>
      </c>
      <c r="BK434" s="107">
        <f t="shared" si="19"/>
        <v>0</v>
      </c>
      <c r="BL434" s="29" t="s">
        <v>264</v>
      </c>
      <c r="BM434" s="106" t="s">
        <v>792</v>
      </c>
    </row>
    <row r="435" spans="2:65" s="16" customFormat="1" ht="24.15" customHeight="1">
      <c r="B435" s="15"/>
      <c r="C435" s="95" t="s">
        <v>793</v>
      </c>
      <c r="D435" s="95" t="s">
        <v>167</v>
      </c>
      <c r="E435" s="96" t="s">
        <v>794</v>
      </c>
      <c r="F435" s="97" t="s">
        <v>795</v>
      </c>
      <c r="G435" s="98" t="s">
        <v>487</v>
      </c>
      <c r="H435" s="99">
        <v>55</v>
      </c>
      <c r="I435" s="3"/>
      <c r="J435" s="100">
        <f t="shared" si="10"/>
        <v>0</v>
      </c>
      <c r="K435" s="101"/>
      <c r="L435" s="15"/>
      <c r="M435" s="102" t="s">
        <v>1</v>
      </c>
      <c r="N435" s="103" t="s">
        <v>41</v>
      </c>
      <c r="P435" s="104">
        <f t="shared" si="11"/>
        <v>0</v>
      </c>
      <c r="Q435" s="104">
        <v>0.00159</v>
      </c>
      <c r="R435" s="104">
        <f t="shared" si="12"/>
        <v>0.08745</v>
      </c>
      <c r="S435" s="104">
        <v>0</v>
      </c>
      <c r="T435" s="105">
        <f t="shared" si="13"/>
        <v>0</v>
      </c>
      <c r="AR435" s="106" t="s">
        <v>264</v>
      </c>
      <c r="AT435" s="106" t="s">
        <v>167</v>
      </c>
      <c r="AU435" s="106" t="s">
        <v>86</v>
      </c>
      <c r="AY435" s="29" t="s">
        <v>164</v>
      </c>
      <c r="BE435" s="107">
        <f t="shared" si="14"/>
        <v>0</v>
      </c>
      <c r="BF435" s="107">
        <f t="shared" si="15"/>
        <v>0</v>
      </c>
      <c r="BG435" s="107">
        <f t="shared" si="16"/>
        <v>0</v>
      </c>
      <c r="BH435" s="107">
        <f t="shared" si="17"/>
        <v>0</v>
      </c>
      <c r="BI435" s="107">
        <f t="shared" si="18"/>
        <v>0</v>
      </c>
      <c r="BJ435" s="29" t="s">
        <v>81</v>
      </c>
      <c r="BK435" s="107">
        <f t="shared" si="19"/>
        <v>0</v>
      </c>
      <c r="BL435" s="29" t="s">
        <v>264</v>
      </c>
      <c r="BM435" s="106" t="s">
        <v>796</v>
      </c>
    </row>
    <row r="436" spans="2:65" s="16" customFormat="1" ht="24.15" customHeight="1">
      <c r="B436" s="15"/>
      <c r="C436" s="95" t="s">
        <v>797</v>
      </c>
      <c r="D436" s="95" t="s">
        <v>167</v>
      </c>
      <c r="E436" s="96" t="s">
        <v>798</v>
      </c>
      <c r="F436" s="97" t="s">
        <v>799</v>
      </c>
      <c r="G436" s="98" t="s">
        <v>487</v>
      </c>
      <c r="H436" s="99">
        <v>1</v>
      </c>
      <c r="I436" s="3"/>
      <c r="J436" s="100">
        <f aca="true" t="shared" si="20" ref="J436:J462">ROUND(I436*H436,2)</f>
        <v>0</v>
      </c>
      <c r="K436" s="101"/>
      <c r="L436" s="15"/>
      <c r="M436" s="102" t="s">
        <v>1</v>
      </c>
      <c r="N436" s="103" t="s">
        <v>41</v>
      </c>
      <c r="P436" s="104">
        <f aca="true" t="shared" si="21" ref="P436:P462">O436*H436</f>
        <v>0</v>
      </c>
      <c r="Q436" s="104">
        <v>0.00159</v>
      </c>
      <c r="R436" s="104">
        <f aca="true" t="shared" si="22" ref="R436:R462">Q436*H436</f>
        <v>0.00159</v>
      </c>
      <c r="S436" s="104">
        <v>0</v>
      </c>
      <c r="T436" s="105">
        <f aca="true" t="shared" si="23" ref="T436:T462">S436*H436</f>
        <v>0</v>
      </c>
      <c r="AR436" s="106" t="s">
        <v>264</v>
      </c>
      <c r="AT436" s="106" t="s">
        <v>167</v>
      </c>
      <c r="AU436" s="106" t="s">
        <v>86</v>
      </c>
      <c r="AY436" s="29" t="s">
        <v>164</v>
      </c>
      <c r="BE436" s="107">
        <f aca="true" t="shared" si="24" ref="BE436:BE462">IF(N436="základní",J436,0)</f>
        <v>0</v>
      </c>
      <c r="BF436" s="107">
        <f aca="true" t="shared" si="25" ref="BF436:BF462">IF(N436="snížená",J436,0)</f>
        <v>0</v>
      </c>
      <c r="BG436" s="107">
        <f aca="true" t="shared" si="26" ref="BG436:BG462">IF(N436="zákl. přenesená",J436,0)</f>
        <v>0</v>
      </c>
      <c r="BH436" s="107">
        <f aca="true" t="shared" si="27" ref="BH436:BH462">IF(N436="sníž. přenesená",J436,0)</f>
        <v>0</v>
      </c>
      <c r="BI436" s="107">
        <f aca="true" t="shared" si="28" ref="BI436:BI462">IF(N436="nulová",J436,0)</f>
        <v>0</v>
      </c>
      <c r="BJ436" s="29" t="s">
        <v>81</v>
      </c>
      <c r="BK436" s="107">
        <f aca="true" t="shared" si="29" ref="BK436:BK462">ROUND(I436*H436,2)</f>
        <v>0</v>
      </c>
      <c r="BL436" s="29" t="s">
        <v>264</v>
      </c>
      <c r="BM436" s="106" t="s">
        <v>800</v>
      </c>
    </row>
    <row r="437" spans="2:65" s="16" customFormat="1" ht="33" customHeight="1">
      <c r="B437" s="15"/>
      <c r="C437" s="95" t="s">
        <v>801</v>
      </c>
      <c r="D437" s="95" t="s">
        <v>167</v>
      </c>
      <c r="E437" s="96" t="s">
        <v>802</v>
      </c>
      <c r="F437" s="97" t="s">
        <v>803</v>
      </c>
      <c r="G437" s="98" t="s">
        <v>487</v>
      </c>
      <c r="H437" s="99">
        <v>5</v>
      </c>
      <c r="I437" s="3"/>
      <c r="J437" s="100">
        <f t="shared" si="20"/>
        <v>0</v>
      </c>
      <c r="K437" s="101"/>
      <c r="L437" s="15"/>
      <c r="M437" s="102" t="s">
        <v>1</v>
      </c>
      <c r="N437" s="103" t="s">
        <v>41</v>
      </c>
      <c r="P437" s="104">
        <f t="shared" si="21"/>
        <v>0</v>
      </c>
      <c r="Q437" s="104">
        <v>0.00159</v>
      </c>
      <c r="R437" s="104">
        <f t="shared" si="22"/>
        <v>0.00795</v>
      </c>
      <c r="S437" s="104">
        <v>0</v>
      </c>
      <c r="T437" s="105">
        <f t="shared" si="23"/>
        <v>0</v>
      </c>
      <c r="AR437" s="106" t="s">
        <v>264</v>
      </c>
      <c r="AT437" s="106" t="s">
        <v>167</v>
      </c>
      <c r="AU437" s="106" t="s">
        <v>86</v>
      </c>
      <c r="AY437" s="29" t="s">
        <v>164</v>
      </c>
      <c r="BE437" s="107">
        <f t="shared" si="24"/>
        <v>0</v>
      </c>
      <c r="BF437" s="107">
        <f t="shared" si="25"/>
        <v>0</v>
      </c>
      <c r="BG437" s="107">
        <f t="shared" si="26"/>
        <v>0</v>
      </c>
      <c r="BH437" s="107">
        <f t="shared" si="27"/>
        <v>0</v>
      </c>
      <c r="BI437" s="107">
        <f t="shared" si="28"/>
        <v>0</v>
      </c>
      <c r="BJ437" s="29" t="s">
        <v>81</v>
      </c>
      <c r="BK437" s="107">
        <f t="shared" si="29"/>
        <v>0</v>
      </c>
      <c r="BL437" s="29" t="s">
        <v>264</v>
      </c>
      <c r="BM437" s="106" t="s">
        <v>804</v>
      </c>
    </row>
    <row r="438" spans="2:65" s="16" customFormat="1" ht="33" customHeight="1">
      <c r="B438" s="15"/>
      <c r="C438" s="95" t="s">
        <v>805</v>
      </c>
      <c r="D438" s="95" t="s">
        <v>167</v>
      </c>
      <c r="E438" s="96" t="s">
        <v>806</v>
      </c>
      <c r="F438" s="97" t="s">
        <v>807</v>
      </c>
      <c r="G438" s="98" t="s">
        <v>487</v>
      </c>
      <c r="H438" s="99">
        <v>5</v>
      </c>
      <c r="I438" s="3"/>
      <c r="J438" s="100">
        <f t="shared" si="20"/>
        <v>0</v>
      </c>
      <c r="K438" s="101"/>
      <c r="L438" s="15"/>
      <c r="M438" s="102" t="s">
        <v>1</v>
      </c>
      <c r="N438" s="103" t="s">
        <v>41</v>
      </c>
      <c r="P438" s="104">
        <f t="shared" si="21"/>
        <v>0</v>
      </c>
      <c r="Q438" s="104">
        <v>0.00159</v>
      </c>
      <c r="R438" s="104">
        <f t="shared" si="22"/>
        <v>0.00795</v>
      </c>
      <c r="S438" s="104">
        <v>0</v>
      </c>
      <c r="T438" s="105">
        <f t="shared" si="23"/>
        <v>0</v>
      </c>
      <c r="AR438" s="106" t="s">
        <v>264</v>
      </c>
      <c r="AT438" s="106" t="s">
        <v>167</v>
      </c>
      <c r="AU438" s="106" t="s">
        <v>86</v>
      </c>
      <c r="AY438" s="29" t="s">
        <v>164</v>
      </c>
      <c r="BE438" s="107">
        <f t="shared" si="24"/>
        <v>0</v>
      </c>
      <c r="BF438" s="107">
        <f t="shared" si="25"/>
        <v>0</v>
      </c>
      <c r="BG438" s="107">
        <f t="shared" si="26"/>
        <v>0</v>
      </c>
      <c r="BH438" s="107">
        <f t="shared" si="27"/>
        <v>0</v>
      </c>
      <c r="BI438" s="107">
        <f t="shared" si="28"/>
        <v>0</v>
      </c>
      <c r="BJ438" s="29" t="s">
        <v>81</v>
      </c>
      <c r="BK438" s="107">
        <f t="shared" si="29"/>
        <v>0</v>
      </c>
      <c r="BL438" s="29" t="s">
        <v>264</v>
      </c>
      <c r="BM438" s="106" t="s">
        <v>808</v>
      </c>
    </row>
    <row r="439" spans="2:65" s="16" customFormat="1" ht="33" customHeight="1">
      <c r="B439" s="15"/>
      <c r="C439" s="95" t="s">
        <v>809</v>
      </c>
      <c r="D439" s="95" t="s">
        <v>167</v>
      </c>
      <c r="E439" s="96" t="s">
        <v>810</v>
      </c>
      <c r="F439" s="97" t="s">
        <v>811</v>
      </c>
      <c r="G439" s="98" t="s">
        <v>487</v>
      </c>
      <c r="H439" s="99">
        <v>1</v>
      </c>
      <c r="I439" s="3"/>
      <c r="J439" s="100">
        <f t="shared" si="20"/>
        <v>0</v>
      </c>
      <c r="K439" s="101"/>
      <c r="L439" s="15"/>
      <c r="M439" s="102" t="s">
        <v>1</v>
      </c>
      <c r="N439" s="103" t="s">
        <v>41</v>
      </c>
      <c r="P439" s="104">
        <f t="shared" si="21"/>
        <v>0</v>
      </c>
      <c r="Q439" s="104">
        <v>0.00159</v>
      </c>
      <c r="R439" s="104">
        <f t="shared" si="22"/>
        <v>0.00159</v>
      </c>
      <c r="S439" s="104">
        <v>0</v>
      </c>
      <c r="T439" s="105">
        <f t="shared" si="23"/>
        <v>0</v>
      </c>
      <c r="AR439" s="106" t="s">
        <v>264</v>
      </c>
      <c r="AT439" s="106" t="s">
        <v>167</v>
      </c>
      <c r="AU439" s="106" t="s">
        <v>86</v>
      </c>
      <c r="AY439" s="29" t="s">
        <v>164</v>
      </c>
      <c r="BE439" s="107">
        <f t="shared" si="24"/>
        <v>0</v>
      </c>
      <c r="BF439" s="107">
        <f t="shared" si="25"/>
        <v>0</v>
      </c>
      <c r="BG439" s="107">
        <f t="shared" si="26"/>
        <v>0</v>
      </c>
      <c r="BH439" s="107">
        <f t="shared" si="27"/>
        <v>0</v>
      </c>
      <c r="BI439" s="107">
        <f t="shared" si="28"/>
        <v>0</v>
      </c>
      <c r="BJ439" s="29" t="s">
        <v>81</v>
      </c>
      <c r="BK439" s="107">
        <f t="shared" si="29"/>
        <v>0</v>
      </c>
      <c r="BL439" s="29" t="s">
        <v>264</v>
      </c>
      <c r="BM439" s="106" t="s">
        <v>812</v>
      </c>
    </row>
    <row r="440" spans="2:65" s="16" customFormat="1" ht="33" customHeight="1">
      <c r="B440" s="15"/>
      <c r="C440" s="95" t="s">
        <v>813</v>
      </c>
      <c r="D440" s="95" t="s">
        <v>167</v>
      </c>
      <c r="E440" s="96" t="s">
        <v>814</v>
      </c>
      <c r="F440" s="97" t="s">
        <v>815</v>
      </c>
      <c r="G440" s="98" t="s">
        <v>487</v>
      </c>
      <c r="H440" s="99">
        <v>1</v>
      </c>
      <c r="I440" s="3"/>
      <c r="J440" s="100">
        <f t="shared" si="20"/>
        <v>0</v>
      </c>
      <c r="K440" s="101"/>
      <c r="L440" s="15"/>
      <c r="M440" s="102" t="s">
        <v>1</v>
      </c>
      <c r="N440" s="103" t="s">
        <v>41</v>
      </c>
      <c r="P440" s="104">
        <f t="shared" si="21"/>
        <v>0</v>
      </c>
      <c r="Q440" s="104">
        <v>0.00159</v>
      </c>
      <c r="R440" s="104">
        <f t="shared" si="22"/>
        <v>0.00159</v>
      </c>
      <c r="S440" s="104">
        <v>0</v>
      </c>
      <c r="T440" s="105">
        <f t="shared" si="23"/>
        <v>0</v>
      </c>
      <c r="AR440" s="106" t="s">
        <v>264</v>
      </c>
      <c r="AT440" s="106" t="s">
        <v>167</v>
      </c>
      <c r="AU440" s="106" t="s">
        <v>86</v>
      </c>
      <c r="AY440" s="29" t="s">
        <v>164</v>
      </c>
      <c r="BE440" s="107">
        <f t="shared" si="24"/>
        <v>0</v>
      </c>
      <c r="BF440" s="107">
        <f t="shared" si="25"/>
        <v>0</v>
      </c>
      <c r="BG440" s="107">
        <f t="shared" si="26"/>
        <v>0</v>
      </c>
      <c r="BH440" s="107">
        <f t="shared" si="27"/>
        <v>0</v>
      </c>
      <c r="BI440" s="107">
        <f t="shared" si="28"/>
        <v>0</v>
      </c>
      <c r="BJ440" s="29" t="s">
        <v>81</v>
      </c>
      <c r="BK440" s="107">
        <f t="shared" si="29"/>
        <v>0</v>
      </c>
      <c r="BL440" s="29" t="s">
        <v>264</v>
      </c>
      <c r="BM440" s="106" t="s">
        <v>816</v>
      </c>
    </row>
    <row r="441" spans="2:65" s="16" customFormat="1" ht="33" customHeight="1">
      <c r="B441" s="15"/>
      <c r="C441" s="95" t="s">
        <v>817</v>
      </c>
      <c r="D441" s="95" t="s">
        <v>167</v>
      </c>
      <c r="E441" s="96" t="s">
        <v>818</v>
      </c>
      <c r="F441" s="97" t="s">
        <v>819</v>
      </c>
      <c r="G441" s="98" t="s">
        <v>487</v>
      </c>
      <c r="H441" s="99">
        <v>4</v>
      </c>
      <c r="I441" s="3"/>
      <c r="J441" s="100">
        <f t="shared" si="20"/>
        <v>0</v>
      </c>
      <c r="K441" s="101"/>
      <c r="L441" s="15"/>
      <c r="M441" s="102" t="s">
        <v>1</v>
      </c>
      <c r="N441" s="103" t="s">
        <v>41</v>
      </c>
      <c r="P441" s="104">
        <f t="shared" si="21"/>
        <v>0</v>
      </c>
      <c r="Q441" s="104">
        <v>0.00159</v>
      </c>
      <c r="R441" s="104">
        <f t="shared" si="22"/>
        <v>0.00636</v>
      </c>
      <c r="S441" s="104">
        <v>0</v>
      </c>
      <c r="T441" s="105">
        <f t="shared" si="23"/>
        <v>0</v>
      </c>
      <c r="AR441" s="106" t="s">
        <v>264</v>
      </c>
      <c r="AT441" s="106" t="s">
        <v>167</v>
      </c>
      <c r="AU441" s="106" t="s">
        <v>86</v>
      </c>
      <c r="AY441" s="29" t="s">
        <v>164</v>
      </c>
      <c r="BE441" s="107">
        <f t="shared" si="24"/>
        <v>0</v>
      </c>
      <c r="BF441" s="107">
        <f t="shared" si="25"/>
        <v>0</v>
      </c>
      <c r="BG441" s="107">
        <f t="shared" si="26"/>
        <v>0</v>
      </c>
      <c r="BH441" s="107">
        <f t="shared" si="27"/>
        <v>0</v>
      </c>
      <c r="BI441" s="107">
        <f t="shared" si="28"/>
        <v>0</v>
      </c>
      <c r="BJ441" s="29" t="s">
        <v>81</v>
      </c>
      <c r="BK441" s="107">
        <f t="shared" si="29"/>
        <v>0</v>
      </c>
      <c r="BL441" s="29" t="s">
        <v>264</v>
      </c>
      <c r="BM441" s="106" t="s">
        <v>820</v>
      </c>
    </row>
    <row r="442" spans="2:65" s="16" customFormat="1" ht="33" customHeight="1">
      <c r="B442" s="15"/>
      <c r="C442" s="95" t="s">
        <v>821</v>
      </c>
      <c r="D442" s="95" t="s">
        <v>167</v>
      </c>
      <c r="E442" s="96" t="s">
        <v>822</v>
      </c>
      <c r="F442" s="97" t="s">
        <v>823</v>
      </c>
      <c r="G442" s="98" t="s">
        <v>487</v>
      </c>
      <c r="H442" s="99">
        <v>4</v>
      </c>
      <c r="I442" s="3"/>
      <c r="J442" s="100">
        <f t="shared" si="20"/>
        <v>0</v>
      </c>
      <c r="K442" s="101"/>
      <c r="L442" s="15"/>
      <c r="M442" s="102" t="s">
        <v>1</v>
      </c>
      <c r="N442" s="103" t="s">
        <v>41</v>
      </c>
      <c r="P442" s="104">
        <f t="shared" si="21"/>
        <v>0</v>
      </c>
      <c r="Q442" s="104">
        <v>0.00159</v>
      </c>
      <c r="R442" s="104">
        <f t="shared" si="22"/>
        <v>0.00636</v>
      </c>
      <c r="S442" s="104">
        <v>0</v>
      </c>
      <c r="T442" s="105">
        <f t="shared" si="23"/>
        <v>0</v>
      </c>
      <c r="AR442" s="106" t="s">
        <v>264</v>
      </c>
      <c r="AT442" s="106" t="s">
        <v>167</v>
      </c>
      <c r="AU442" s="106" t="s">
        <v>86</v>
      </c>
      <c r="AY442" s="29" t="s">
        <v>164</v>
      </c>
      <c r="BE442" s="107">
        <f t="shared" si="24"/>
        <v>0</v>
      </c>
      <c r="BF442" s="107">
        <f t="shared" si="25"/>
        <v>0</v>
      </c>
      <c r="BG442" s="107">
        <f t="shared" si="26"/>
        <v>0</v>
      </c>
      <c r="BH442" s="107">
        <f t="shared" si="27"/>
        <v>0</v>
      </c>
      <c r="BI442" s="107">
        <f t="shared" si="28"/>
        <v>0</v>
      </c>
      <c r="BJ442" s="29" t="s">
        <v>81</v>
      </c>
      <c r="BK442" s="107">
        <f t="shared" si="29"/>
        <v>0</v>
      </c>
      <c r="BL442" s="29" t="s">
        <v>264</v>
      </c>
      <c r="BM442" s="106" t="s">
        <v>824</v>
      </c>
    </row>
    <row r="443" spans="2:65" s="16" customFormat="1" ht="33" customHeight="1">
      <c r="B443" s="15"/>
      <c r="C443" s="95" t="s">
        <v>825</v>
      </c>
      <c r="D443" s="95" t="s">
        <v>167</v>
      </c>
      <c r="E443" s="96" t="s">
        <v>826</v>
      </c>
      <c r="F443" s="97" t="s">
        <v>827</v>
      </c>
      <c r="G443" s="98" t="s">
        <v>487</v>
      </c>
      <c r="H443" s="99">
        <v>7</v>
      </c>
      <c r="I443" s="3"/>
      <c r="J443" s="100">
        <f t="shared" si="20"/>
        <v>0</v>
      </c>
      <c r="K443" s="101"/>
      <c r="L443" s="15"/>
      <c r="M443" s="102" t="s">
        <v>1</v>
      </c>
      <c r="N443" s="103" t="s">
        <v>41</v>
      </c>
      <c r="P443" s="104">
        <f t="shared" si="21"/>
        <v>0</v>
      </c>
      <c r="Q443" s="104">
        <v>0.00159</v>
      </c>
      <c r="R443" s="104">
        <f t="shared" si="22"/>
        <v>0.011130000000000001</v>
      </c>
      <c r="S443" s="104">
        <v>0</v>
      </c>
      <c r="T443" s="105">
        <f t="shared" si="23"/>
        <v>0</v>
      </c>
      <c r="AR443" s="106" t="s">
        <v>264</v>
      </c>
      <c r="AT443" s="106" t="s">
        <v>167</v>
      </c>
      <c r="AU443" s="106" t="s">
        <v>86</v>
      </c>
      <c r="AY443" s="29" t="s">
        <v>164</v>
      </c>
      <c r="BE443" s="107">
        <f t="shared" si="24"/>
        <v>0</v>
      </c>
      <c r="BF443" s="107">
        <f t="shared" si="25"/>
        <v>0</v>
      </c>
      <c r="BG443" s="107">
        <f t="shared" si="26"/>
        <v>0</v>
      </c>
      <c r="BH443" s="107">
        <f t="shared" si="27"/>
        <v>0</v>
      </c>
      <c r="BI443" s="107">
        <f t="shared" si="28"/>
        <v>0</v>
      </c>
      <c r="BJ443" s="29" t="s">
        <v>81</v>
      </c>
      <c r="BK443" s="107">
        <f t="shared" si="29"/>
        <v>0</v>
      </c>
      <c r="BL443" s="29" t="s">
        <v>264</v>
      </c>
      <c r="BM443" s="106" t="s">
        <v>828</v>
      </c>
    </row>
    <row r="444" spans="2:65" s="16" customFormat="1" ht="24.15" customHeight="1">
      <c r="B444" s="15"/>
      <c r="C444" s="95" t="s">
        <v>829</v>
      </c>
      <c r="D444" s="95" t="s">
        <v>167</v>
      </c>
      <c r="E444" s="96" t="s">
        <v>830</v>
      </c>
      <c r="F444" s="97" t="s">
        <v>831</v>
      </c>
      <c r="G444" s="98" t="s">
        <v>487</v>
      </c>
      <c r="H444" s="99">
        <v>7</v>
      </c>
      <c r="I444" s="3"/>
      <c r="J444" s="100">
        <f t="shared" si="20"/>
        <v>0</v>
      </c>
      <c r="K444" s="101"/>
      <c r="L444" s="15"/>
      <c r="M444" s="102" t="s">
        <v>1</v>
      </c>
      <c r="N444" s="103" t="s">
        <v>41</v>
      </c>
      <c r="P444" s="104">
        <f t="shared" si="21"/>
        <v>0</v>
      </c>
      <c r="Q444" s="104">
        <v>0.00159</v>
      </c>
      <c r="R444" s="104">
        <f t="shared" si="22"/>
        <v>0.011130000000000001</v>
      </c>
      <c r="S444" s="104">
        <v>0</v>
      </c>
      <c r="T444" s="105">
        <f t="shared" si="23"/>
        <v>0</v>
      </c>
      <c r="AR444" s="106" t="s">
        <v>264</v>
      </c>
      <c r="AT444" s="106" t="s">
        <v>167</v>
      </c>
      <c r="AU444" s="106" t="s">
        <v>86</v>
      </c>
      <c r="AY444" s="29" t="s">
        <v>164</v>
      </c>
      <c r="BE444" s="107">
        <f t="shared" si="24"/>
        <v>0</v>
      </c>
      <c r="BF444" s="107">
        <f t="shared" si="25"/>
        <v>0</v>
      </c>
      <c r="BG444" s="107">
        <f t="shared" si="26"/>
        <v>0</v>
      </c>
      <c r="BH444" s="107">
        <f t="shared" si="27"/>
        <v>0</v>
      </c>
      <c r="BI444" s="107">
        <f t="shared" si="28"/>
        <v>0</v>
      </c>
      <c r="BJ444" s="29" t="s">
        <v>81</v>
      </c>
      <c r="BK444" s="107">
        <f t="shared" si="29"/>
        <v>0</v>
      </c>
      <c r="BL444" s="29" t="s">
        <v>264</v>
      </c>
      <c r="BM444" s="106" t="s">
        <v>832</v>
      </c>
    </row>
    <row r="445" spans="2:65" s="16" customFormat="1" ht="33" customHeight="1">
      <c r="B445" s="15"/>
      <c r="C445" s="95" t="s">
        <v>833</v>
      </c>
      <c r="D445" s="95" t="s">
        <v>167</v>
      </c>
      <c r="E445" s="96" t="s">
        <v>834</v>
      </c>
      <c r="F445" s="97" t="s">
        <v>835</v>
      </c>
      <c r="G445" s="98" t="s">
        <v>487</v>
      </c>
      <c r="H445" s="99">
        <v>1</v>
      </c>
      <c r="I445" s="3"/>
      <c r="J445" s="100">
        <f t="shared" si="20"/>
        <v>0</v>
      </c>
      <c r="K445" s="101"/>
      <c r="L445" s="15"/>
      <c r="M445" s="102" t="s">
        <v>1</v>
      </c>
      <c r="N445" s="103" t="s">
        <v>41</v>
      </c>
      <c r="P445" s="104">
        <f t="shared" si="21"/>
        <v>0</v>
      </c>
      <c r="Q445" s="104">
        <v>0.00159</v>
      </c>
      <c r="R445" s="104">
        <f t="shared" si="22"/>
        <v>0.00159</v>
      </c>
      <c r="S445" s="104">
        <v>0</v>
      </c>
      <c r="T445" s="105">
        <f t="shared" si="23"/>
        <v>0</v>
      </c>
      <c r="AR445" s="106" t="s">
        <v>264</v>
      </c>
      <c r="AT445" s="106" t="s">
        <v>167</v>
      </c>
      <c r="AU445" s="106" t="s">
        <v>86</v>
      </c>
      <c r="AY445" s="29" t="s">
        <v>164</v>
      </c>
      <c r="BE445" s="107">
        <f t="shared" si="24"/>
        <v>0</v>
      </c>
      <c r="BF445" s="107">
        <f t="shared" si="25"/>
        <v>0</v>
      </c>
      <c r="BG445" s="107">
        <f t="shared" si="26"/>
        <v>0</v>
      </c>
      <c r="BH445" s="107">
        <f t="shared" si="27"/>
        <v>0</v>
      </c>
      <c r="BI445" s="107">
        <f t="shared" si="28"/>
        <v>0</v>
      </c>
      <c r="BJ445" s="29" t="s">
        <v>81</v>
      </c>
      <c r="BK445" s="107">
        <f t="shared" si="29"/>
        <v>0</v>
      </c>
      <c r="BL445" s="29" t="s">
        <v>264</v>
      </c>
      <c r="BM445" s="106" t="s">
        <v>836</v>
      </c>
    </row>
    <row r="446" spans="2:65" s="16" customFormat="1" ht="24.15" customHeight="1">
      <c r="B446" s="15"/>
      <c r="C446" s="95" t="s">
        <v>837</v>
      </c>
      <c r="D446" s="95" t="s">
        <v>167</v>
      </c>
      <c r="E446" s="96" t="s">
        <v>838</v>
      </c>
      <c r="F446" s="97" t="s">
        <v>839</v>
      </c>
      <c r="G446" s="98" t="s">
        <v>487</v>
      </c>
      <c r="H446" s="99">
        <v>1</v>
      </c>
      <c r="I446" s="3"/>
      <c r="J446" s="100">
        <f t="shared" si="20"/>
        <v>0</v>
      </c>
      <c r="K446" s="101"/>
      <c r="L446" s="15"/>
      <c r="M446" s="102" t="s">
        <v>1</v>
      </c>
      <c r="N446" s="103" t="s">
        <v>41</v>
      </c>
      <c r="P446" s="104">
        <f t="shared" si="21"/>
        <v>0</v>
      </c>
      <c r="Q446" s="104">
        <v>0.00159</v>
      </c>
      <c r="R446" s="104">
        <f t="shared" si="22"/>
        <v>0.00159</v>
      </c>
      <c r="S446" s="104">
        <v>0</v>
      </c>
      <c r="T446" s="105">
        <f t="shared" si="23"/>
        <v>0</v>
      </c>
      <c r="AR446" s="106" t="s">
        <v>264</v>
      </c>
      <c r="AT446" s="106" t="s">
        <v>167</v>
      </c>
      <c r="AU446" s="106" t="s">
        <v>86</v>
      </c>
      <c r="AY446" s="29" t="s">
        <v>164</v>
      </c>
      <c r="BE446" s="107">
        <f t="shared" si="24"/>
        <v>0</v>
      </c>
      <c r="BF446" s="107">
        <f t="shared" si="25"/>
        <v>0</v>
      </c>
      <c r="BG446" s="107">
        <f t="shared" si="26"/>
        <v>0</v>
      </c>
      <c r="BH446" s="107">
        <f t="shared" si="27"/>
        <v>0</v>
      </c>
      <c r="BI446" s="107">
        <f t="shared" si="28"/>
        <v>0</v>
      </c>
      <c r="BJ446" s="29" t="s">
        <v>81</v>
      </c>
      <c r="BK446" s="107">
        <f t="shared" si="29"/>
        <v>0</v>
      </c>
      <c r="BL446" s="29" t="s">
        <v>264</v>
      </c>
      <c r="BM446" s="106" t="s">
        <v>840</v>
      </c>
    </row>
    <row r="447" spans="2:65" s="16" customFormat="1" ht="24.15" customHeight="1">
      <c r="B447" s="15"/>
      <c r="C447" s="95" t="s">
        <v>841</v>
      </c>
      <c r="D447" s="95" t="s">
        <v>167</v>
      </c>
      <c r="E447" s="96" t="s">
        <v>842</v>
      </c>
      <c r="F447" s="97" t="s">
        <v>843</v>
      </c>
      <c r="G447" s="98" t="s">
        <v>487</v>
      </c>
      <c r="H447" s="99">
        <v>2</v>
      </c>
      <c r="I447" s="3"/>
      <c r="J447" s="100">
        <f t="shared" si="20"/>
        <v>0</v>
      </c>
      <c r="K447" s="101"/>
      <c r="L447" s="15"/>
      <c r="M447" s="102" t="s">
        <v>1</v>
      </c>
      <c r="N447" s="103" t="s">
        <v>41</v>
      </c>
      <c r="P447" s="104">
        <f t="shared" si="21"/>
        <v>0</v>
      </c>
      <c r="Q447" s="104">
        <v>0.00159</v>
      </c>
      <c r="R447" s="104">
        <f t="shared" si="22"/>
        <v>0.00318</v>
      </c>
      <c r="S447" s="104">
        <v>0</v>
      </c>
      <c r="T447" s="105">
        <f t="shared" si="23"/>
        <v>0</v>
      </c>
      <c r="AR447" s="106" t="s">
        <v>264</v>
      </c>
      <c r="AT447" s="106" t="s">
        <v>167</v>
      </c>
      <c r="AU447" s="106" t="s">
        <v>86</v>
      </c>
      <c r="AY447" s="29" t="s">
        <v>164</v>
      </c>
      <c r="BE447" s="107">
        <f t="shared" si="24"/>
        <v>0</v>
      </c>
      <c r="BF447" s="107">
        <f t="shared" si="25"/>
        <v>0</v>
      </c>
      <c r="BG447" s="107">
        <f t="shared" si="26"/>
        <v>0</v>
      </c>
      <c r="BH447" s="107">
        <f t="shared" si="27"/>
        <v>0</v>
      </c>
      <c r="BI447" s="107">
        <f t="shared" si="28"/>
        <v>0</v>
      </c>
      <c r="BJ447" s="29" t="s">
        <v>81</v>
      </c>
      <c r="BK447" s="107">
        <f t="shared" si="29"/>
        <v>0</v>
      </c>
      <c r="BL447" s="29" t="s">
        <v>264</v>
      </c>
      <c r="BM447" s="106" t="s">
        <v>844</v>
      </c>
    </row>
    <row r="448" spans="2:65" s="16" customFormat="1" ht="24.15" customHeight="1">
      <c r="B448" s="15"/>
      <c r="C448" s="95" t="s">
        <v>845</v>
      </c>
      <c r="D448" s="95" t="s">
        <v>167</v>
      </c>
      <c r="E448" s="96" t="s">
        <v>846</v>
      </c>
      <c r="F448" s="97" t="s">
        <v>847</v>
      </c>
      <c r="G448" s="98" t="s">
        <v>848</v>
      </c>
      <c r="H448" s="99">
        <v>1</v>
      </c>
      <c r="I448" s="3"/>
      <c r="J448" s="100">
        <f t="shared" si="20"/>
        <v>0</v>
      </c>
      <c r="K448" s="101"/>
      <c r="L448" s="15"/>
      <c r="M448" s="102" t="s">
        <v>1</v>
      </c>
      <c r="N448" s="103" t="s">
        <v>41</v>
      </c>
      <c r="P448" s="104">
        <f t="shared" si="21"/>
        <v>0</v>
      </c>
      <c r="Q448" s="104">
        <v>0.00159</v>
      </c>
      <c r="R448" s="104">
        <f t="shared" si="22"/>
        <v>0.00159</v>
      </c>
      <c r="S448" s="104">
        <v>0</v>
      </c>
      <c r="T448" s="105">
        <f t="shared" si="23"/>
        <v>0</v>
      </c>
      <c r="AR448" s="106" t="s">
        <v>264</v>
      </c>
      <c r="AT448" s="106" t="s">
        <v>167</v>
      </c>
      <c r="AU448" s="106" t="s">
        <v>86</v>
      </c>
      <c r="AY448" s="29" t="s">
        <v>164</v>
      </c>
      <c r="BE448" s="107">
        <f t="shared" si="24"/>
        <v>0</v>
      </c>
      <c r="BF448" s="107">
        <f t="shared" si="25"/>
        <v>0</v>
      </c>
      <c r="BG448" s="107">
        <f t="shared" si="26"/>
        <v>0</v>
      </c>
      <c r="BH448" s="107">
        <f t="shared" si="27"/>
        <v>0</v>
      </c>
      <c r="BI448" s="107">
        <f t="shared" si="28"/>
        <v>0</v>
      </c>
      <c r="BJ448" s="29" t="s">
        <v>81</v>
      </c>
      <c r="BK448" s="107">
        <f t="shared" si="29"/>
        <v>0</v>
      </c>
      <c r="BL448" s="29" t="s">
        <v>264</v>
      </c>
      <c r="BM448" s="106" t="s">
        <v>849</v>
      </c>
    </row>
    <row r="449" spans="2:65" s="16" customFormat="1" ht="33" customHeight="1">
      <c r="B449" s="15"/>
      <c r="C449" s="95" t="s">
        <v>850</v>
      </c>
      <c r="D449" s="95" t="s">
        <v>167</v>
      </c>
      <c r="E449" s="96" t="s">
        <v>851</v>
      </c>
      <c r="F449" s="97" t="s">
        <v>852</v>
      </c>
      <c r="G449" s="98" t="s">
        <v>487</v>
      </c>
      <c r="H449" s="99">
        <v>1</v>
      </c>
      <c r="I449" s="3"/>
      <c r="J449" s="100">
        <f t="shared" si="20"/>
        <v>0</v>
      </c>
      <c r="K449" s="101"/>
      <c r="L449" s="15"/>
      <c r="M449" s="102" t="s">
        <v>1</v>
      </c>
      <c r="N449" s="103" t="s">
        <v>41</v>
      </c>
      <c r="P449" s="104">
        <f t="shared" si="21"/>
        <v>0</v>
      </c>
      <c r="Q449" s="104">
        <v>0.00159</v>
      </c>
      <c r="R449" s="104">
        <f t="shared" si="22"/>
        <v>0.00159</v>
      </c>
      <c r="S449" s="104">
        <v>0</v>
      </c>
      <c r="T449" s="105">
        <f t="shared" si="23"/>
        <v>0</v>
      </c>
      <c r="AR449" s="106" t="s">
        <v>264</v>
      </c>
      <c r="AT449" s="106" t="s">
        <v>167</v>
      </c>
      <c r="AU449" s="106" t="s">
        <v>86</v>
      </c>
      <c r="AY449" s="29" t="s">
        <v>164</v>
      </c>
      <c r="BE449" s="107">
        <f t="shared" si="24"/>
        <v>0</v>
      </c>
      <c r="BF449" s="107">
        <f t="shared" si="25"/>
        <v>0</v>
      </c>
      <c r="BG449" s="107">
        <f t="shared" si="26"/>
        <v>0</v>
      </c>
      <c r="BH449" s="107">
        <f t="shared" si="27"/>
        <v>0</v>
      </c>
      <c r="BI449" s="107">
        <f t="shared" si="28"/>
        <v>0</v>
      </c>
      <c r="BJ449" s="29" t="s">
        <v>81</v>
      </c>
      <c r="BK449" s="107">
        <f t="shared" si="29"/>
        <v>0</v>
      </c>
      <c r="BL449" s="29" t="s">
        <v>264</v>
      </c>
      <c r="BM449" s="106" t="s">
        <v>853</v>
      </c>
    </row>
    <row r="450" spans="2:65" s="16" customFormat="1" ht="24.15" customHeight="1">
      <c r="B450" s="15"/>
      <c r="C450" s="95" t="s">
        <v>854</v>
      </c>
      <c r="D450" s="95" t="s">
        <v>167</v>
      </c>
      <c r="E450" s="96" t="s">
        <v>855</v>
      </c>
      <c r="F450" s="97" t="s">
        <v>856</v>
      </c>
      <c r="G450" s="98" t="s">
        <v>487</v>
      </c>
      <c r="H450" s="99">
        <v>1</v>
      </c>
      <c r="I450" s="3"/>
      <c r="J450" s="100">
        <f t="shared" si="20"/>
        <v>0</v>
      </c>
      <c r="K450" s="101"/>
      <c r="L450" s="15"/>
      <c r="M450" s="102" t="s">
        <v>1</v>
      </c>
      <c r="N450" s="103" t="s">
        <v>41</v>
      </c>
      <c r="P450" s="104">
        <f t="shared" si="21"/>
        <v>0</v>
      </c>
      <c r="Q450" s="104">
        <v>0.00159</v>
      </c>
      <c r="R450" s="104">
        <f t="shared" si="22"/>
        <v>0.00159</v>
      </c>
      <c r="S450" s="104">
        <v>0</v>
      </c>
      <c r="T450" s="105">
        <f t="shared" si="23"/>
        <v>0</v>
      </c>
      <c r="AR450" s="106" t="s">
        <v>264</v>
      </c>
      <c r="AT450" s="106" t="s">
        <v>167</v>
      </c>
      <c r="AU450" s="106" t="s">
        <v>86</v>
      </c>
      <c r="AY450" s="29" t="s">
        <v>164</v>
      </c>
      <c r="BE450" s="107">
        <f t="shared" si="24"/>
        <v>0</v>
      </c>
      <c r="BF450" s="107">
        <f t="shared" si="25"/>
        <v>0</v>
      </c>
      <c r="BG450" s="107">
        <f t="shared" si="26"/>
        <v>0</v>
      </c>
      <c r="BH450" s="107">
        <f t="shared" si="27"/>
        <v>0</v>
      </c>
      <c r="BI450" s="107">
        <f t="shared" si="28"/>
        <v>0</v>
      </c>
      <c r="BJ450" s="29" t="s">
        <v>81</v>
      </c>
      <c r="BK450" s="107">
        <f t="shared" si="29"/>
        <v>0</v>
      </c>
      <c r="BL450" s="29" t="s">
        <v>264</v>
      </c>
      <c r="BM450" s="106" t="s">
        <v>857</v>
      </c>
    </row>
    <row r="451" spans="2:65" s="16" customFormat="1" ht="24.15" customHeight="1">
      <c r="B451" s="15"/>
      <c r="C451" s="95" t="s">
        <v>858</v>
      </c>
      <c r="D451" s="95" t="s">
        <v>167</v>
      </c>
      <c r="E451" s="96" t="s">
        <v>859</v>
      </c>
      <c r="F451" s="97" t="s">
        <v>860</v>
      </c>
      <c r="G451" s="98" t="s">
        <v>487</v>
      </c>
      <c r="H451" s="99">
        <v>1</v>
      </c>
      <c r="I451" s="3"/>
      <c r="J451" s="100">
        <f t="shared" si="20"/>
        <v>0</v>
      </c>
      <c r="K451" s="101"/>
      <c r="L451" s="15"/>
      <c r="M451" s="102" t="s">
        <v>1</v>
      </c>
      <c r="N451" s="103" t="s">
        <v>41</v>
      </c>
      <c r="P451" s="104">
        <f t="shared" si="21"/>
        <v>0</v>
      </c>
      <c r="Q451" s="104">
        <v>0.00159</v>
      </c>
      <c r="R451" s="104">
        <f t="shared" si="22"/>
        <v>0.00159</v>
      </c>
      <c r="S451" s="104">
        <v>0</v>
      </c>
      <c r="T451" s="105">
        <f t="shared" si="23"/>
        <v>0</v>
      </c>
      <c r="AR451" s="106" t="s">
        <v>264</v>
      </c>
      <c r="AT451" s="106" t="s">
        <v>167</v>
      </c>
      <c r="AU451" s="106" t="s">
        <v>86</v>
      </c>
      <c r="AY451" s="29" t="s">
        <v>164</v>
      </c>
      <c r="BE451" s="107">
        <f t="shared" si="24"/>
        <v>0</v>
      </c>
      <c r="BF451" s="107">
        <f t="shared" si="25"/>
        <v>0</v>
      </c>
      <c r="BG451" s="107">
        <f t="shared" si="26"/>
        <v>0</v>
      </c>
      <c r="BH451" s="107">
        <f t="shared" si="27"/>
        <v>0</v>
      </c>
      <c r="BI451" s="107">
        <f t="shared" si="28"/>
        <v>0</v>
      </c>
      <c r="BJ451" s="29" t="s">
        <v>81</v>
      </c>
      <c r="BK451" s="107">
        <f t="shared" si="29"/>
        <v>0</v>
      </c>
      <c r="BL451" s="29" t="s">
        <v>264</v>
      </c>
      <c r="BM451" s="106" t="s">
        <v>861</v>
      </c>
    </row>
    <row r="452" spans="2:65" s="16" customFormat="1" ht="24.15" customHeight="1">
      <c r="B452" s="15"/>
      <c r="C452" s="95" t="s">
        <v>862</v>
      </c>
      <c r="D452" s="95" t="s">
        <v>167</v>
      </c>
      <c r="E452" s="96" t="s">
        <v>863</v>
      </c>
      <c r="F452" s="97" t="s">
        <v>864</v>
      </c>
      <c r="G452" s="98" t="s">
        <v>487</v>
      </c>
      <c r="H452" s="99">
        <v>1</v>
      </c>
      <c r="I452" s="3"/>
      <c r="J452" s="100">
        <f t="shared" si="20"/>
        <v>0</v>
      </c>
      <c r="K452" s="101"/>
      <c r="L452" s="15"/>
      <c r="M452" s="102" t="s">
        <v>1</v>
      </c>
      <c r="N452" s="103" t="s">
        <v>41</v>
      </c>
      <c r="P452" s="104">
        <f t="shared" si="21"/>
        <v>0</v>
      </c>
      <c r="Q452" s="104">
        <v>0.00159</v>
      </c>
      <c r="R452" s="104">
        <f t="shared" si="22"/>
        <v>0.00159</v>
      </c>
      <c r="S452" s="104">
        <v>0</v>
      </c>
      <c r="T452" s="105">
        <f t="shared" si="23"/>
        <v>0</v>
      </c>
      <c r="AR452" s="106" t="s">
        <v>264</v>
      </c>
      <c r="AT452" s="106" t="s">
        <v>167</v>
      </c>
      <c r="AU452" s="106" t="s">
        <v>86</v>
      </c>
      <c r="AY452" s="29" t="s">
        <v>164</v>
      </c>
      <c r="BE452" s="107">
        <f t="shared" si="24"/>
        <v>0</v>
      </c>
      <c r="BF452" s="107">
        <f t="shared" si="25"/>
        <v>0</v>
      </c>
      <c r="BG452" s="107">
        <f t="shared" si="26"/>
        <v>0</v>
      </c>
      <c r="BH452" s="107">
        <f t="shared" si="27"/>
        <v>0</v>
      </c>
      <c r="BI452" s="107">
        <f t="shared" si="28"/>
        <v>0</v>
      </c>
      <c r="BJ452" s="29" t="s">
        <v>81</v>
      </c>
      <c r="BK452" s="107">
        <f t="shared" si="29"/>
        <v>0</v>
      </c>
      <c r="BL452" s="29" t="s">
        <v>264</v>
      </c>
      <c r="BM452" s="106" t="s">
        <v>865</v>
      </c>
    </row>
    <row r="453" spans="2:65" s="16" customFormat="1" ht="24.15" customHeight="1">
      <c r="B453" s="15"/>
      <c r="C453" s="95" t="s">
        <v>866</v>
      </c>
      <c r="D453" s="95" t="s">
        <v>167</v>
      </c>
      <c r="E453" s="96" t="s">
        <v>867</v>
      </c>
      <c r="F453" s="97" t="s">
        <v>868</v>
      </c>
      <c r="G453" s="98" t="s">
        <v>487</v>
      </c>
      <c r="H453" s="99">
        <v>1</v>
      </c>
      <c r="I453" s="3"/>
      <c r="J453" s="100">
        <f t="shared" si="20"/>
        <v>0</v>
      </c>
      <c r="K453" s="101"/>
      <c r="L453" s="15"/>
      <c r="M453" s="102" t="s">
        <v>1</v>
      </c>
      <c r="N453" s="103" t="s">
        <v>41</v>
      </c>
      <c r="P453" s="104">
        <f t="shared" si="21"/>
        <v>0</v>
      </c>
      <c r="Q453" s="104">
        <v>0.00159</v>
      </c>
      <c r="R453" s="104">
        <f t="shared" si="22"/>
        <v>0.00159</v>
      </c>
      <c r="S453" s="104">
        <v>0</v>
      </c>
      <c r="T453" s="105">
        <f t="shared" si="23"/>
        <v>0</v>
      </c>
      <c r="AR453" s="106" t="s">
        <v>264</v>
      </c>
      <c r="AT453" s="106" t="s">
        <v>167</v>
      </c>
      <c r="AU453" s="106" t="s">
        <v>86</v>
      </c>
      <c r="AY453" s="29" t="s">
        <v>164</v>
      </c>
      <c r="BE453" s="107">
        <f t="shared" si="24"/>
        <v>0</v>
      </c>
      <c r="BF453" s="107">
        <f t="shared" si="25"/>
        <v>0</v>
      </c>
      <c r="BG453" s="107">
        <f t="shared" si="26"/>
        <v>0</v>
      </c>
      <c r="BH453" s="107">
        <f t="shared" si="27"/>
        <v>0</v>
      </c>
      <c r="BI453" s="107">
        <f t="shared" si="28"/>
        <v>0</v>
      </c>
      <c r="BJ453" s="29" t="s">
        <v>81</v>
      </c>
      <c r="BK453" s="107">
        <f t="shared" si="29"/>
        <v>0</v>
      </c>
      <c r="BL453" s="29" t="s">
        <v>264</v>
      </c>
      <c r="BM453" s="106" t="s">
        <v>869</v>
      </c>
    </row>
    <row r="454" spans="2:65" s="16" customFormat="1" ht="24.15" customHeight="1">
      <c r="B454" s="15"/>
      <c r="C454" s="95" t="s">
        <v>870</v>
      </c>
      <c r="D454" s="95" t="s">
        <v>167</v>
      </c>
      <c r="E454" s="96" t="s">
        <v>871</v>
      </c>
      <c r="F454" s="97" t="s">
        <v>872</v>
      </c>
      <c r="G454" s="98" t="s">
        <v>487</v>
      </c>
      <c r="H454" s="99">
        <v>1</v>
      </c>
      <c r="I454" s="3"/>
      <c r="J454" s="100">
        <f t="shared" si="20"/>
        <v>0</v>
      </c>
      <c r="K454" s="101"/>
      <c r="L454" s="15"/>
      <c r="M454" s="102" t="s">
        <v>1</v>
      </c>
      <c r="N454" s="103" t="s">
        <v>41</v>
      </c>
      <c r="P454" s="104">
        <f t="shared" si="21"/>
        <v>0</v>
      </c>
      <c r="Q454" s="104">
        <v>0.00159</v>
      </c>
      <c r="R454" s="104">
        <f t="shared" si="22"/>
        <v>0.00159</v>
      </c>
      <c r="S454" s="104">
        <v>0</v>
      </c>
      <c r="T454" s="105">
        <f t="shared" si="23"/>
        <v>0</v>
      </c>
      <c r="AR454" s="106" t="s">
        <v>264</v>
      </c>
      <c r="AT454" s="106" t="s">
        <v>167</v>
      </c>
      <c r="AU454" s="106" t="s">
        <v>86</v>
      </c>
      <c r="AY454" s="29" t="s">
        <v>164</v>
      </c>
      <c r="BE454" s="107">
        <f t="shared" si="24"/>
        <v>0</v>
      </c>
      <c r="BF454" s="107">
        <f t="shared" si="25"/>
        <v>0</v>
      </c>
      <c r="BG454" s="107">
        <f t="shared" si="26"/>
        <v>0</v>
      </c>
      <c r="BH454" s="107">
        <f t="shared" si="27"/>
        <v>0</v>
      </c>
      <c r="BI454" s="107">
        <f t="shared" si="28"/>
        <v>0</v>
      </c>
      <c r="BJ454" s="29" t="s">
        <v>81</v>
      </c>
      <c r="BK454" s="107">
        <f t="shared" si="29"/>
        <v>0</v>
      </c>
      <c r="BL454" s="29" t="s">
        <v>264</v>
      </c>
      <c r="BM454" s="106" t="s">
        <v>873</v>
      </c>
    </row>
    <row r="455" spans="2:65" s="16" customFormat="1" ht="24.15" customHeight="1">
      <c r="B455" s="15"/>
      <c r="C455" s="95" t="s">
        <v>874</v>
      </c>
      <c r="D455" s="95" t="s">
        <v>167</v>
      </c>
      <c r="E455" s="96" t="s">
        <v>875</v>
      </c>
      <c r="F455" s="97" t="s">
        <v>876</v>
      </c>
      <c r="G455" s="98" t="s">
        <v>487</v>
      </c>
      <c r="H455" s="99">
        <v>8</v>
      </c>
      <c r="I455" s="3"/>
      <c r="J455" s="100">
        <f t="shared" si="20"/>
        <v>0</v>
      </c>
      <c r="K455" s="101"/>
      <c r="L455" s="15"/>
      <c r="M455" s="102" t="s">
        <v>1</v>
      </c>
      <c r="N455" s="103" t="s">
        <v>41</v>
      </c>
      <c r="P455" s="104">
        <f t="shared" si="21"/>
        <v>0</v>
      </c>
      <c r="Q455" s="104">
        <v>0.00159</v>
      </c>
      <c r="R455" s="104">
        <f t="shared" si="22"/>
        <v>0.01272</v>
      </c>
      <c r="S455" s="104">
        <v>0</v>
      </c>
      <c r="T455" s="105">
        <f t="shared" si="23"/>
        <v>0</v>
      </c>
      <c r="AR455" s="106" t="s">
        <v>264</v>
      </c>
      <c r="AT455" s="106" t="s">
        <v>167</v>
      </c>
      <c r="AU455" s="106" t="s">
        <v>86</v>
      </c>
      <c r="AY455" s="29" t="s">
        <v>164</v>
      </c>
      <c r="BE455" s="107">
        <f t="shared" si="24"/>
        <v>0</v>
      </c>
      <c r="BF455" s="107">
        <f t="shared" si="25"/>
        <v>0</v>
      </c>
      <c r="BG455" s="107">
        <f t="shared" si="26"/>
        <v>0</v>
      </c>
      <c r="BH455" s="107">
        <f t="shared" si="27"/>
        <v>0</v>
      </c>
      <c r="BI455" s="107">
        <f t="shared" si="28"/>
        <v>0</v>
      </c>
      <c r="BJ455" s="29" t="s">
        <v>81</v>
      </c>
      <c r="BK455" s="107">
        <f t="shared" si="29"/>
        <v>0</v>
      </c>
      <c r="BL455" s="29" t="s">
        <v>264</v>
      </c>
      <c r="BM455" s="106" t="s">
        <v>877</v>
      </c>
    </row>
    <row r="456" spans="2:65" s="16" customFormat="1" ht="24.15" customHeight="1">
      <c r="B456" s="15"/>
      <c r="C456" s="95" t="s">
        <v>878</v>
      </c>
      <c r="D456" s="95" t="s">
        <v>167</v>
      </c>
      <c r="E456" s="96" t="s">
        <v>879</v>
      </c>
      <c r="F456" s="97" t="s">
        <v>880</v>
      </c>
      <c r="G456" s="98" t="s">
        <v>487</v>
      </c>
      <c r="H456" s="99">
        <v>1</v>
      </c>
      <c r="I456" s="3"/>
      <c r="J456" s="100">
        <f t="shared" si="20"/>
        <v>0</v>
      </c>
      <c r="K456" s="101"/>
      <c r="L456" s="15"/>
      <c r="M456" s="102" t="s">
        <v>1</v>
      </c>
      <c r="N456" s="103" t="s">
        <v>41</v>
      </c>
      <c r="P456" s="104">
        <f t="shared" si="21"/>
        <v>0</v>
      </c>
      <c r="Q456" s="104">
        <v>0.00159</v>
      </c>
      <c r="R456" s="104">
        <f t="shared" si="22"/>
        <v>0.00159</v>
      </c>
      <c r="S456" s="104">
        <v>0</v>
      </c>
      <c r="T456" s="105">
        <f t="shared" si="23"/>
        <v>0</v>
      </c>
      <c r="AR456" s="106" t="s">
        <v>264</v>
      </c>
      <c r="AT456" s="106" t="s">
        <v>167</v>
      </c>
      <c r="AU456" s="106" t="s">
        <v>86</v>
      </c>
      <c r="AY456" s="29" t="s">
        <v>164</v>
      </c>
      <c r="BE456" s="107">
        <f t="shared" si="24"/>
        <v>0</v>
      </c>
      <c r="BF456" s="107">
        <f t="shared" si="25"/>
        <v>0</v>
      </c>
      <c r="BG456" s="107">
        <f t="shared" si="26"/>
        <v>0</v>
      </c>
      <c r="BH456" s="107">
        <f t="shared" si="27"/>
        <v>0</v>
      </c>
      <c r="BI456" s="107">
        <f t="shared" si="28"/>
        <v>0</v>
      </c>
      <c r="BJ456" s="29" t="s">
        <v>81</v>
      </c>
      <c r="BK456" s="107">
        <f t="shared" si="29"/>
        <v>0</v>
      </c>
      <c r="BL456" s="29" t="s">
        <v>264</v>
      </c>
      <c r="BM456" s="106" t="s">
        <v>881</v>
      </c>
    </row>
    <row r="457" spans="2:65" s="16" customFormat="1" ht="24.15" customHeight="1">
      <c r="B457" s="15"/>
      <c r="C457" s="95" t="s">
        <v>882</v>
      </c>
      <c r="D457" s="95" t="s">
        <v>167</v>
      </c>
      <c r="E457" s="96" t="s">
        <v>883</v>
      </c>
      <c r="F457" s="97" t="s">
        <v>884</v>
      </c>
      <c r="G457" s="98" t="s">
        <v>487</v>
      </c>
      <c r="H457" s="99">
        <v>6</v>
      </c>
      <c r="I457" s="3"/>
      <c r="J457" s="100">
        <f t="shared" si="20"/>
        <v>0</v>
      </c>
      <c r="K457" s="101"/>
      <c r="L457" s="15"/>
      <c r="M457" s="102" t="s">
        <v>1</v>
      </c>
      <c r="N457" s="103" t="s">
        <v>41</v>
      </c>
      <c r="P457" s="104">
        <f t="shared" si="21"/>
        <v>0</v>
      </c>
      <c r="Q457" s="104">
        <v>0.00159</v>
      </c>
      <c r="R457" s="104">
        <f t="shared" si="22"/>
        <v>0.00954</v>
      </c>
      <c r="S457" s="104">
        <v>0</v>
      </c>
      <c r="T457" s="105">
        <f t="shared" si="23"/>
        <v>0</v>
      </c>
      <c r="AR457" s="106" t="s">
        <v>264</v>
      </c>
      <c r="AT457" s="106" t="s">
        <v>167</v>
      </c>
      <c r="AU457" s="106" t="s">
        <v>86</v>
      </c>
      <c r="AY457" s="29" t="s">
        <v>164</v>
      </c>
      <c r="BE457" s="107">
        <f t="shared" si="24"/>
        <v>0</v>
      </c>
      <c r="BF457" s="107">
        <f t="shared" si="25"/>
        <v>0</v>
      </c>
      <c r="BG457" s="107">
        <f t="shared" si="26"/>
        <v>0</v>
      </c>
      <c r="BH457" s="107">
        <f t="shared" si="27"/>
        <v>0</v>
      </c>
      <c r="BI457" s="107">
        <f t="shared" si="28"/>
        <v>0</v>
      </c>
      <c r="BJ457" s="29" t="s">
        <v>81</v>
      </c>
      <c r="BK457" s="107">
        <f t="shared" si="29"/>
        <v>0</v>
      </c>
      <c r="BL457" s="29" t="s">
        <v>264</v>
      </c>
      <c r="BM457" s="106" t="s">
        <v>885</v>
      </c>
    </row>
    <row r="458" spans="2:65" s="16" customFormat="1" ht="33" customHeight="1">
      <c r="B458" s="15"/>
      <c r="C458" s="95" t="s">
        <v>886</v>
      </c>
      <c r="D458" s="95" t="s">
        <v>167</v>
      </c>
      <c r="E458" s="96" t="s">
        <v>887</v>
      </c>
      <c r="F458" s="97" t="s">
        <v>888</v>
      </c>
      <c r="G458" s="98" t="s">
        <v>487</v>
      </c>
      <c r="H458" s="99">
        <v>1</v>
      </c>
      <c r="I458" s="3"/>
      <c r="J458" s="100">
        <f t="shared" si="20"/>
        <v>0</v>
      </c>
      <c r="K458" s="101"/>
      <c r="L458" s="15"/>
      <c r="M458" s="102" t="s">
        <v>1</v>
      </c>
      <c r="N458" s="103" t="s">
        <v>41</v>
      </c>
      <c r="P458" s="104">
        <f t="shared" si="21"/>
        <v>0</v>
      </c>
      <c r="Q458" s="104">
        <v>0.00159</v>
      </c>
      <c r="R458" s="104">
        <f t="shared" si="22"/>
        <v>0.00159</v>
      </c>
      <c r="S458" s="104">
        <v>0</v>
      </c>
      <c r="T458" s="105">
        <f t="shared" si="23"/>
        <v>0</v>
      </c>
      <c r="AR458" s="106" t="s">
        <v>264</v>
      </c>
      <c r="AT458" s="106" t="s">
        <v>167</v>
      </c>
      <c r="AU458" s="106" t="s">
        <v>86</v>
      </c>
      <c r="AY458" s="29" t="s">
        <v>164</v>
      </c>
      <c r="BE458" s="107">
        <f t="shared" si="24"/>
        <v>0</v>
      </c>
      <c r="BF458" s="107">
        <f t="shared" si="25"/>
        <v>0</v>
      </c>
      <c r="BG458" s="107">
        <f t="shared" si="26"/>
        <v>0</v>
      </c>
      <c r="BH458" s="107">
        <f t="shared" si="27"/>
        <v>0</v>
      </c>
      <c r="BI458" s="107">
        <f t="shared" si="28"/>
        <v>0</v>
      </c>
      <c r="BJ458" s="29" t="s">
        <v>81</v>
      </c>
      <c r="BK458" s="107">
        <f t="shared" si="29"/>
        <v>0</v>
      </c>
      <c r="BL458" s="29" t="s">
        <v>264</v>
      </c>
      <c r="BM458" s="106" t="s">
        <v>889</v>
      </c>
    </row>
    <row r="459" spans="2:65" s="16" customFormat="1" ht="24.15" customHeight="1">
      <c r="B459" s="15"/>
      <c r="C459" s="95" t="s">
        <v>890</v>
      </c>
      <c r="D459" s="95" t="s">
        <v>167</v>
      </c>
      <c r="E459" s="96" t="s">
        <v>891</v>
      </c>
      <c r="F459" s="97" t="s">
        <v>892</v>
      </c>
      <c r="G459" s="98" t="s">
        <v>487</v>
      </c>
      <c r="H459" s="99">
        <v>1</v>
      </c>
      <c r="I459" s="3"/>
      <c r="J459" s="100">
        <f t="shared" si="20"/>
        <v>0</v>
      </c>
      <c r="K459" s="101"/>
      <c r="L459" s="15"/>
      <c r="M459" s="102" t="s">
        <v>1</v>
      </c>
      <c r="N459" s="103" t="s">
        <v>41</v>
      </c>
      <c r="P459" s="104">
        <f t="shared" si="21"/>
        <v>0</v>
      </c>
      <c r="Q459" s="104">
        <v>0.00159</v>
      </c>
      <c r="R459" s="104">
        <f t="shared" si="22"/>
        <v>0.00159</v>
      </c>
      <c r="S459" s="104">
        <v>0</v>
      </c>
      <c r="T459" s="105">
        <f t="shared" si="23"/>
        <v>0</v>
      </c>
      <c r="AR459" s="106" t="s">
        <v>264</v>
      </c>
      <c r="AT459" s="106" t="s">
        <v>167</v>
      </c>
      <c r="AU459" s="106" t="s">
        <v>86</v>
      </c>
      <c r="AY459" s="29" t="s">
        <v>164</v>
      </c>
      <c r="BE459" s="107">
        <f t="shared" si="24"/>
        <v>0</v>
      </c>
      <c r="BF459" s="107">
        <f t="shared" si="25"/>
        <v>0</v>
      </c>
      <c r="BG459" s="107">
        <f t="shared" si="26"/>
        <v>0</v>
      </c>
      <c r="BH459" s="107">
        <f t="shared" si="27"/>
        <v>0</v>
      </c>
      <c r="BI459" s="107">
        <f t="shared" si="28"/>
        <v>0</v>
      </c>
      <c r="BJ459" s="29" t="s">
        <v>81</v>
      </c>
      <c r="BK459" s="107">
        <f t="shared" si="29"/>
        <v>0</v>
      </c>
      <c r="BL459" s="29" t="s">
        <v>264</v>
      </c>
      <c r="BM459" s="106" t="s">
        <v>893</v>
      </c>
    </row>
    <row r="460" spans="2:65" s="16" customFormat="1" ht="24.15" customHeight="1">
      <c r="B460" s="15"/>
      <c r="C460" s="95" t="s">
        <v>894</v>
      </c>
      <c r="D460" s="95" t="s">
        <v>167</v>
      </c>
      <c r="E460" s="96" t="s">
        <v>895</v>
      </c>
      <c r="F460" s="97" t="s">
        <v>896</v>
      </c>
      <c r="G460" s="98" t="s">
        <v>487</v>
      </c>
      <c r="H460" s="99">
        <v>1</v>
      </c>
      <c r="I460" s="3"/>
      <c r="J460" s="100">
        <f t="shared" si="20"/>
        <v>0</v>
      </c>
      <c r="K460" s="101"/>
      <c r="L460" s="15"/>
      <c r="M460" s="102" t="s">
        <v>1</v>
      </c>
      <c r="N460" s="103" t="s">
        <v>41</v>
      </c>
      <c r="P460" s="104">
        <f t="shared" si="21"/>
        <v>0</v>
      </c>
      <c r="Q460" s="104">
        <v>0.00159</v>
      </c>
      <c r="R460" s="104">
        <f t="shared" si="22"/>
        <v>0.00159</v>
      </c>
      <c r="S460" s="104">
        <v>0</v>
      </c>
      <c r="T460" s="105">
        <f t="shared" si="23"/>
        <v>0</v>
      </c>
      <c r="AR460" s="106" t="s">
        <v>264</v>
      </c>
      <c r="AT460" s="106" t="s">
        <v>167</v>
      </c>
      <c r="AU460" s="106" t="s">
        <v>86</v>
      </c>
      <c r="AY460" s="29" t="s">
        <v>164</v>
      </c>
      <c r="BE460" s="107">
        <f t="shared" si="24"/>
        <v>0</v>
      </c>
      <c r="BF460" s="107">
        <f t="shared" si="25"/>
        <v>0</v>
      </c>
      <c r="BG460" s="107">
        <f t="shared" si="26"/>
        <v>0</v>
      </c>
      <c r="BH460" s="107">
        <f t="shared" si="27"/>
        <v>0</v>
      </c>
      <c r="BI460" s="107">
        <f t="shared" si="28"/>
        <v>0</v>
      </c>
      <c r="BJ460" s="29" t="s">
        <v>81</v>
      </c>
      <c r="BK460" s="107">
        <f t="shared" si="29"/>
        <v>0</v>
      </c>
      <c r="BL460" s="29" t="s">
        <v>264</v>
      </c>
      <c r="BM460" s="106" t="s">
        <v>897</v>
      </c>
    </row>
    <row r="461" spans="2:65" s="16" customFormat="1" ht="24.15" customHeight="1">
      <c r="B461" s="15"/>
      <c r="C461" s="95" t="s">
        <v>898</v>
      </c>
      <c r="D461" s="95" t="s">
        <v>167</v>
      </c>
      <c r="E461" s="96" t="s">
        <v>899</v>
      </c>
      <c r="F461" s="97" t="s">
        <v>900</v>
      </c>
      <c r="G461" s="98" t="s">
        <v>487</v>
      </c>
      <c r="H461" s="99">
        <v>1</v>
      </c>
      <c r="I461" s="3"/>
      <c r="J461" s="100">
        <f t="shared" si="20"/>
        <v>0</v>
      </c>
      <c r="K461" s="101"/>
      <c r="L461" s="15"/>
      <c r="M461" s="102" t="s">
        <v>1</v>
      </c>
      <c r="N461" s="103" t="s">
        <v>41</v>
      </c>
      <c r="P461" s="104">
        <f t="shared" si="21"/>
        <v>0</v>
      </c>
      <c r="Q461" s="104">
        <v>0.00159</v>
      </c>
      <c r="R461" s="104">
        <f t="shared" si="22"/>
        <v>0.00159</v>
      </c>
      <c r="S461" s="104">
        <v>0</v>
      </c>
      <c r="T461" s="105">
        <f t="shared" si="23"/>
        <v>0</v>
      </c>
      <c r="AR461" s="106" t="s">
        <v>264</v>
      </c>
      <c r="AT461" s="106" t="s">
        <v>167</v>
      </c>
      <c r="AU461" s="106" t="s">
        <v>86</v>
      </c>
      <c r="AY461" s="29" t="s">
        <v>164</v>
      </c>
      <c r="BE461" s="107">
        <f t="shared" si="24"/>
        <v>0</v>
      </c>
      <c r="BF461" s="107">
        <f t="shared" si="25"/>
        <v>0</v>
      </c>
      <c r="BG461" s="107">
        <f t="shared" si="26"/>
        <v>0</v>
      </c>
      <c r="BH461" s="107">
        <f t="shared" si="27"/>
        <v>0</v>
      </c>
      <c r="BI461" s="107">
        <f t="shared" si="28"/>
        <v>0</v>
      </c>
      <c r="BJ461" s="29" t="s">
        <v>81</v>
      </c>
      <c r="BK461" s="107">
        <f t="shared" si="29"/>
        <v>0</v>
      </c>
      <c r="BL461" s="29" t="s">
        <v>264</v>
      </c>
      <c r="BM461" s="106" t="s">
        <v>901</v>
      </c>
    </row>
    <row r="462" spans="2:65" s="16" customFormat="1" ht="24.15" customHeight="1">
      <c r="B462" s="15"/>
      <c r="C462" s="95" t="s">
        <v>902</v>
      </c>
      <c r="D462" s="95" t="s">
        <v>167</v>
      </c>
      <c r="E462" s="96" t="s">
        <v>903</v>
      </c>
      <c r="F462" s="97" t="s">
        <v>904</v>
      </c>
      <c r="G462" s="98" t="s">
        <v>401</v>
      </c>
      <c r="H462" s="5"/>
      <c r="I462" s="3"/>
      <c r="J462" s="100">
        <f t="shared" si="20"/>
        <v>0</v>
      </c>
      <c r="K462" s="101"/>
      <c r="L462" s="15"/>
      <c r="M462" s="102" t="s">
        <v>1</v>
      </c>
      <c r="N462" s="103" t="s">
        <v>41</v>
      </c>
      <c r="P462" s="104">
        <f t="shared" si="21"/>
        <v>0</v>
      </c>
      <c r="Q462" s="104">
        <v>0</v>
      </c>
      <c r="R462" s="104">
        <f t="shared" si="22"/>
        <v>0</v>
      </c>
      <c r="S462" s="104">
        <v>0</v>
      </c>
      <c r="T462" s="105">
        <f t="shared" si="23"/>
        <v>0</v>
      </c>
      <c r="AR462" s="106" t="s">
        <v>264</v>
      </c>
      <c r="AT462" s="106" t="s">
        <v>167</v>
      </c>
      <c r="AU462" s="106" t="s">
        <v>86</v>
      </c>
      <c r="AY462" s="29" t="s">
        <v>164</v>
      </c>
      <c r="BE462" s="107">
        <f t="shared" si="24"/>
        <v>0</v>
      </c>
      <c r="BF462" s="107">
        <f t="shared" si="25"/>
        <v>0</v>
      </c>
      <c r="BG462" s="107">
        <f t="shared" si="26"/>
        <v>0</v>
      </c>
      <c r="BH462" s="107">
        <f t="shared" si="27"/>
        <v>0</v>
      </c>
      <c r="BI462" s="107">
        <f t="shared" si="28"/>
        <v>0</v>
      </c>
      <c r="BJ462" s="29" t="s">
        <v>81</v>
      </c>
      <c r="BK462" s="107">
        <f t="shared" si="29"/>
        <v>0</v>
      </c>
      <c r="BL462" s="29" t="s">
        <v>264</v>
      </c>
      <c r="BM462" s="106" t="s">
        <v>905</v>
      </c>
    </row>
    <row r="463" spans="2:63" s="84" customFormat="1" ht="22.75" customHeight="1">
      <c r="B463" s="83"/>
      <c r="D463" s="85" t="s">
        <v>75</v>
      </c>
      <c r="E463" s="93" t="s">
        <v>906</v>
      </c>
      <c r="F463" s="93" t="s">
        <v>907</v>
      </c>
      <c r="J463" s="94">
        <f>BK463</f>
        <v>0</v>
      </c>
      <c r="L463" s="83"/>
      <c r="M463" s="88"/>
      <c r="P463" s="89">
        <f>SUM(P464:P475)</f>
        <v>0</v>
      </c>
      <c r="R463" s="89">
        <f>SUM(R464:R475)</f>
        <v>1.2824188</v>
      </c>
      <c r="T463" s="90">
        <f>SUM(T464:T475)</f>
        <v>2.8614967200000003</v>
      </c>
      <c r="AR463" s="85" t="s">
        <v>86</v>
      </c>
      <c r="AT463" s="91" t="s">
        <v>75</v>
      </c>
      <c r="AU463" s="91" t="s">
        <v>81</v>
      </c>
      <c r="AY463" s="85" t="s">
        <v>164</v>
      </c>
      <c r="BK463" s="92">
        <f>SUM(BK464:BK475)</f>
        <v>0</v>
      </c>
    </row>
    <row r="464" spans="2:65" s="16" customFormat="1" ht="16.5" customHeight="1">
      <c r="B464" s="15"/>
      <c r="C464" s="95" t="s">
        <v>908</v>
      </c>
      <c r="D464" s="95" t="s">
        <v>167</v>
      </c>
      <c r="E464" s="96" t="s">
        <v>909</v>
      </c>
      <c r="F464" s="97" t="s">
        <v>910</v>
      </c>
      <c r="G464" s="98" t="s">
        <v>184</v>
      </c>
      <c r="H464" s="99">
        <v>297.144</v>
      </c>
      <c r="I464" s="3"/>
      <c r="J464" s="100">
        <f>ROUND(I464*H464,2)</f>
        <v>0</v>
      </c>
      <c r="K464" s="101"/>
      <c r="L464" s="15"/>
      <c r="M464" s="102" t="s">
        <v>1</v>
      </c>
      <c r="N464" s="103" t="s">
        <v>41</v>
      </c>
      <c r="P464" s="104">
        <f>O464*H464</f>
        <v>0</v>
      </c>
      <c r="Q464" s="104">
        <v>0</v>
      </c>
      <c r="R464" s="104">
        <f>Q464*H464</f>
        <v>0</v>
      </c>
      <c r="S464" s="104">
        <v>0.0095</v>
      </c>
      <c r="T464" s="105">
        <f>S464*H464</f>
        <v>2.822868</v>
      </c>
      <c r="AR464" s="106" t="s">
        <v>264</v>
      </c>
      <c r="AT464" s="106" t="s">
        <v>167</v>
      </c>
      <c r="AU464" s="106" t="s">
        <v>86</v>
      </c>
      <c r="AY464" s="29" t="s">
        <v>164</v>
      </c>
      <c r="BE464" s="107">
        <f>IF(N464="základní",J464,0)</f>
        <v>0</v>
      </c>
      <c r="BF464" s="107">
        <f>IF(N464="snížená",J464,0)</f>
        <v>0</v>
      </c>
      <c r="BG464" s="107">
        <f>IF(N464="zákl. přenesená",J464,0)</f>
        <v>0</v>
      </c>
      <c r="BH464" s="107">
        <f>IF(N464="sníž. přenesená",J464,0)</f>
        <v>0</v>
      </c>
      <c r="BI464" s="107">
        <f>IF(N464="nulová",J464,0)</f>
        <v>0</v>
      </c>
      <c r="BJ464" s="29" t="s">
        <v>81</v>
      </c>
      <c r="BK464" s="107">
        <f>ROUND(I464*H464,2)</f>
        <v>0</v>
      </c>
      <c r="BL464" s="29" t="s">
        <v>264</v>
      </c>
      <c r="BM464" s="106" t="s">
        <v>911</v>
      </c>
    </row>
    <row r="465" spans="2:51" s="109" customFormat="1" ht="12">
      <c r="B465" s="108"/>
      <c r="D465" s="110" t="s">
        <v>173</v>
      </c>
      <c r="E465" s="111" t="s">
        <v>1</v>
      </c>
      <c r="F465" s="112" t="s">
        <v>112</v>
      </c>
      <c r="H465" s="113">
        <v>297.144</v>
      </c>
      <c r="L465" s="108"/>
      <c r="M465" s="114"/>
      <c r="T465" s="115"/>
      <c r="AT465" s="111" t="s">
        <v>173</v>
      </c>
      <c r="AU465" s="111" t="s">
        <v>86</v>
      </c>
      <c r="AV465" s="109" t="s">
        <v>86</v>
      </c>
      <c r="AW465" s="109" t="s">
        <v>32</v>
      </c>
      <c r="AX465" s="109" t="s">
        <v>81</v>
      </c>
      <c r="AY465" s="111" t="s">
        <v>164</v>
      </c>
    </row>
    <row r="466" spans="2:65" s="16" customFormat="1" ht="24.15" customHeight="1">
      <c r="B466" s="15"/>
      <c r="C466" s="95" t="s">
        <v>912</v>
      </c>
      <c r="D466" s="95" t="s">
        <v>167</v>
      </c>
      <c r="E466" s="96" t="s">
        <v>913</v>
      </c>
      <c r="F466" s="97" t="s">
        <v>914</v>
      </c>
      <c r="G466" s="98" t="s">
        <v>220</v>
      </c>
      <c r="H466" s="99">
        <v>23.2</v>
      </c>
      <c r="I466" s="3"/>
      <c r="J466" s="100">
        <f>ROUND(I466*H466,2)</f>
        <v>0</v>
      </c>
      <c r="K466" s="101"/>
      <c r="L466" s="15"/>
      <c r="M466" s="102" t="s">
        <v>1</v>
      </c>
      <c r="N466" s="103" t="s">
        <v>41</v>
      </c>
      <c r="P466" s="104">
        <f>O466*H466</f>
        <v>0</v>
      </c>
      <c r="Q466" s="104">
        <v>0</v>
      </c>
      <c r="R466" s="104">
        <f>Q466*H466</f>
        <v>0</v>
      </c>
      <c r="S466" s="104">
        <v>0</v>
      </c>
      <c r="T466" s="105">
        <f>S466*H466</f>
        <v>0</v>
      </c>
      <c r="AR466" s="106" t="s">
        <v>264</v>
      </c>
      <c r="AT466" s="106" t="s">
        <v>167</v>
      </c>
      <c r="AU466" s="106" t="s">
        <v>86</v>
      </c>
      <c r="AY466" s="29" t="s">
        <v>164</v>
      </c>
      <c r="BE466" s="107">
        <f>IF(N466="základní",J466,0)</f>
        <v>0</v>
      </c>
      <c r="BF466" s="107">
        <f>IF(N466="snížená",J466,0)</f>
        <v>0</v>
      </c>
      <c r="BG466" s="107">
        <f>IF(N466="zákl. přenesená",J466,0)</f>
        <v>0</v>
      </c>
      <c r="BH466" s="107">
        <f>IF(N466="sníž. přenesená",J466,0)</f>
        <v>0</v>
      </c>
      <c r="BI466" s="107">
        <f>IF(N466="nulová",J466,0)</f>
        <v>0</v>
      </c>
      <c r="BJ466" s="29" t="s">
        <v>81</v>
      </c>
      <c r="BK466" s="107">
        <f>ROUND(I466*H466,2)</f>
        <v>0</v>
      </c>
      <c r="BL466" s="29" t="s">
        <v>264</v>
      </c>
      <c r="BM466" s="106" t="s">
        <v>915</v>
      </c>
    </row>
    <row r="467" spans="2:65" s="16" customFormat="1" ht="24.15" customHeight="1">
      <c r="B467" s="15"/>
      <c r="C467" s="95" t="s">
        <v>916</v>
      </c>
      <c r="D467" s="95" t="s">
        <v>167</v>
      </c>
      <c r="E467" s="96" t="s">
        <v>917</v>
      </c>
      <c r="F467" s="97" t="s">
        <v>918</v>
      </c>
      <c r="G467" s="98" t="s">
        <v>184</v>
      </c>
      <c r="H467" s="99">
        <v>297.144</v>
      </c>
      <c r="I467" s="3"/>
      <c r="J467" s="100">
        <f>ROUND(I467*H467,2)</f>
        <v>0</v>
      </c>
      <c r="K467" s="101"/>
      <c r="L467" s="15"/>
      <c r="M467" s="102" t="s">
        <v>1</v>
      </c>
      <c r="N467" s="103" t="s">
        <v>41</v>
      </c>
      <c r="P467" s="104">
        <f>O467*H467</f>
        <v>0</v>
      </c>
      <c r="Q467" s="104">
        <v>0</v>
      </c>
      <c r="R467" s="104">
        <f>Q467*H467</f>
        <v>0</v>
      </c>
      <c r="S467" s="104">
        <v>0</v>
      </c>
      <c r="T467" s="105">
        <f>S467*H467</f>
        <v>0</v>
      </c>
      <c r="AR467" s="106" t="s">
        <v>264</v>
      </c>
      <c r="AT467" s="106" t="s">
        <v>167</v>
      </c>
      <c r="AU467" s="106" t="s">
        <v>86</v>
      </c>
      <c r="AY467" s="29" t="s">
        <v>164</v>
      </c>
      <c r="BE467" s="107">
        <f>IF(N467="základní",J467,0)</f>
        <v>0</v>
      </c>
      <c r="BF467" s="107">
        <f>IF(N467="snížená",J467,0)</f>
        <v>0</v>
      </c>
      <c r="BG467" s="107">
        <f>IF(N467="zákl. přenesená",J467,0)</f>
        <v>0</v>
      </c>
      <c r="BH467" s="107">
        <f>IF(N467="sníž. přenesená",J467,0)</f>
        <v>0</v>
      </c>
      <c r="BI467" s="107">
        <f>IF(N467="nulová",J467,0)</f>
        <v>0</v>
      </c>
      <c r="BJ467" s="29" t="s">
        <v>81</v>
      </c>
      <c r="BK467" s="107">
        <f>ROUND(I467*H467,2)</f>
        <v>0</v>
      </c>
      <c r="BL467" s="29" t="s">
        <v>264</v>
      </c>
      <c r="BM467" s="106" t="s">
        <v>919</v>
      </c>
    </row>
    <row r="468" spans="2:51" s="109" customFormat="1" ht="12">
      <c r="B468" s="108"/>
      <c r="D468" s="110" t="s">
        <v>173</v>
      </c>
      <c r="E468" s="111" t="s">
        <v>1</v>
      </c>
      <c r="F468" s="112" t="s">
        <v>112</v>
      </c>
      <c r="H468" s="113">
        <v>297.144</v>
      </c>
      <c r="L468" s="108"/>
      <c r="M468" s="114"/>
      <c r="T468" s="115"/>
      <c r="AT468" s="111" t="s">
        <v>173</v>
      </c>
      <c r="AU468" s="111" t="s">
        <v>86</v>
      </c>
      <c r="AV468" s="109" t="s">
        <v>86</v>
      </c>
      <c r="AW468" s="109" t="s">
        <v>32</v>
      </c>
      <c r="AX468" s="109" t="s">
        <v>81</v>
      </c>
      <c r="AY468" s="111" t="s">
        <v>164</v>
      </c>
    </row>
    <row r="469" spans="2:65" s="16" customFormat="1" ht="33" customHeight="1">
      <c r="B469" s="15"/>
      <c r="C469" s="95" t="s">
        <v>920</v>
      </c>
      <c r="D469" s="95" t="s">
        <v>167</v>
      </c>
      <c r="E469" s="96" t="s">
        <v>921</v>
      </c>
      <c r="F469" s="97" t="s">
        <v>922</v>
      </c>
      <c r="G469" s="98" t="s">
        <v>184</v>
      </c>
      <c r="H469" s="99">
        <v>327.984</v>
      </c>
      <c r="I469" s="3"/>
      <c r="J469" s="100">
        <f>ROUND(I469*H469,2)</f>
        <v>0</v>
      </c>
      <c r="K469" s="101"/>
      <c r="L469" s="15"/>
      <c r="M469" s="102" t="s">
        <v>1</v>
      </c>
      <c r="N469" s="103" t="s">
        <v>41</v>
      </c>
      <c r="P469" s="104">
        <f>O469*H469</f>
        <v>0</v>
      </c>
      <c r="Q469" s="104">
        <v>0</v>
      </c>
      <c r="R469" s="104">
        <f>Q469*H469</f>
        <v>0</v>
      </c>
      <c r="S469" s="104">
        <v>0</v>
      </c>
      <c r="T469" s="105">
        <f>S469*H469</f>
        <v>0</v>
      </c>
      <c r="AR469" s="106" t="s">
        <v>264</v>
      </c>
      <c r="AT469" s="106" t="s">
        <v>167</v>
      </c>
      <c r="AU469" s="106" t="s">
        <v>86</v>
      </c>
      <c r="AY469" s="29" t="s">
        <v>164</v>
      </c>
      <c r="BE469" s="107">
        <f>IF(N469="základní",J469,0)</f>
        <v>0</v>
      </c>
      <c r="BF469" s="107">
        <f>IF(N469="snížená",J469,0)</f>
        <v>0</v>
      </c>
      <c r="BG469" s="107">
        <f>IF(N469="zákl. přenesená",J469,0)</f>
        <v>0</v>
      </c>
      <c r="BH469" s="107">
        <f>IF(N469="sníž. přenesená",J469,0)</f>
        <v>0</v>
      </c>
      <c r="BI469" s="107">
        <f>IF(N469="nulová",J469,0)</f>
        <v>0</v>
      </c>
      <c r="BJ469" s="29" t="s">
        <v>81</v>
      </c>
      <c r="BK469" s="107">
        <f>ROUND(I469*H469,2)</f>
        <v>0</v>
      </c>
      <c r="BL469" s="29" t="s">
        <v>264</v>
      </c>
      <c r="BM469" s="106" t="s">
        <v>923</v>
      </c>
    </row>
    <row r="470" spans="2:51" s="109" customFormat="1" ht="12">
      <c r="B470" s="108"/>
      <c r="D470" s="110" t="s">
        <v>173</v>
      </c>
      <c r="E470" s="111" t="s">
        <v>1</v>
      </c>
      <c r="F470" s="112" t="s">
        <v>525</v>
      </c>
      <c r="H470" s="113">
        <v>327.984</v>
      </c>
      <c r="L470" s="108"/>
      <c r="M470" s="114"/>
      <c r="T470" s="115"/>
      <c r="AT470" s="111" t="s">
        <v>173</v>
      </c>
      <c r="AU470" s="111" t="s">
        <v>86</v>
      </c>
      <c r="AV470" s="109" t="s">
        <v>86</v>
      </c>
      <c r="AW470" s="109" t="s">
        <v>32</v>
      </c>
      <c r="AX470" s="109" t="s">
        <v>81</v>
      </c>
      <c r="AY470" s="111" t="s">
        <v>164</v>
      </c>
    </row>
    <row r="471" spans="2:65" s="16" customFormat="1" ht="16.5" customHeight="1">
      <c r="B471" s="15"/>
      <c r="C471" s="129" t="s">
        <v>924</v>
      </c>
      <c r="D471" s="129" t="s">
        <v>226</v>
      </c>
      <c r="E471" s="130" t="s">
        <v>925</v>
      </c>
      <c r="F471" s="131" t="s">
        <v>926</v>
      </c>
      <c r="G471" s="132" t="s">
        <v>184</v>
      </c>
      <c r="H471" s="133">
        <v>377.182</v>
      </c>
      <c r="I471" s="4"/>
      <c r="J471" s="134">
        <f>ROUND(I471*H471,2)</f>
        <v>0</v>
      </c>
      <c r="K471" s="135"/>
      <c r="L471" s="136"/>
      <c r="M471" s="137" t="s">
        <v>1</v>
      </c>
      <c r="N471" s="138" t="s">
        <v>41</v>
      </c>
      <c r="P471" s="104">
        <f>O471*H471</f>
        <v>0</v>
      </c>
      <c r="Q471" s="104">
        <v>0.0034</v>
      </c>
      <c r="R471" s="104">
        <f>Q471*H471</f>
        <v>1.2824188</v>
      </c>
      <c r="S471" s="104">
        <v>0</v>
      </c>
      <c r="T471" s="105">
        <f>S471*H471</f>
        <v>0</v>
      </c>
      <c r="AR471" s="106" t="s">
        <v>344</v>
      </c>
      <c r="AT471" s="106" t="s">
        <v>226</v>
      </c>
      <c r="AU471" s="106" t="s">
        <v>86</v>
      </c>
      <c r="AY471" s="29" t="s">
        <v>164</v>
      </c>
      <c r="BE471" s="107">
        <f>IF(N471="základní",J471,0)</f>
        <v>0</v>
      </c>
      <c r="BF471" s="107">
        <f>IF(N471="snížená",J471,0)</f>
        <v>0</v>
      </c>
      <c r="BG471" s="107">
        <f>IF(N471="zákl. přenesená",J471,0)</f>
        <v>0</v>
      </c>
      <c r="BH471" s="107">
        <f>IF(N471="sníž. přenesená",J471,0)</f>
        <v>0</v>
      </c>
      <c r="BI471" s="107">
        <f>IF(N471="nulová",J471,0)</f>
        <v>0</v>
      </c>
      <c r="BJ471" s="29" t="s">
        <v>81</v>
      </c>
      <c r="BK471" s="107">
        <f>ROUND(I471*H471,2)</f>
        <v>0</v>
      </c>
      <c r="BL471" s="29" t="s">
        <v>264</v>
      </c>
      <c r="BM471" s="106" t="s">
        <v>927</v>
      </c>
    </row>
    <row r="472" spans="2:51" s="109" customFormat="1" ht="12">
      <c r="B472" s="108"/>
      <c r="D472" s="110" t="s">
        <v>173</v>
      </c>
      <c r="E472" s="111" t="s">
        <v>1</v>
      </c>
      <c r="F472" s="112" t="s">
        <v>928</v>
      </c>
      <c r="H472" s="113">
        <v>377.182</v>
      </c>
      <c r="L472" s="108"/>
      <c r="M472" s="114"/>
      <c r="T472" s="115"/>
      <c r="AT472" s="111" t="s">
        <v>173</v>
      </c>
      <c r="AU472" s="111" t="s">
        <v>86</v>
      </c>
      <c r="AV472" s="109" t="s">
        <v>86</v>
      </c>
      <c r="AW472" s="109" t="s">
        <v>32</v>
      </c>
      <c r="AX472" s="109" t="s">
        <v>81</v>
      </c>
      <c r="AY472" s="111" t="s">
        <v>164</v>
      </c>
    </row>
    <row r="473" spans="2:65" s="16" customFormat="1" ht="24.15" customHeight="1">
      <c r="B473" s="15"/>
      <c r="C473" s="95" t="s">
        <v>929</v>
      </c>
      <c r="D473" s="95" t="s">
        <v>167</v>
      </c>
      <c r="E473" s="96" t="s">
        <v>930</v>
      </c>
      <c r="F473" s="97" t="s">
        <v>931</v>
      </c>
      <c r="G473" s="98" t="s">
        <v>184</v>
      </c>
      <c r="H473" s="99">
        <v>297.144</v>
      </c>
      <c r="I473" s="3"/>
      <c r="J473" s="100">
        <f>ROUND(I473*H473,2)</f>
        <v>0</v>
      </c>
      <c r="K473" s="101"/>
      <c r="L473" s="15"/>
      <c r="M473" s="102" t="s">
        <v>1</v>
      </c>
      <c r="N473" s="103" t="s">
        <v>41</v>
      </c>
      <c r="P473" s="104">
        <f>O473*H473</f>
        <v>0</v>
      </c>
      <c r="Q473" s="104">
        <v>0</v>
      </c>
      <c r="R473" s="104">
        <f>Q473*H473</f>
        <v>0</v>
      </c>
      <c r="S473" s="104">
        <v>0.00013</v>
      </c>
      <c r="T473" s="105">
        <f>S473*H473</f>
        <v>0.03862872</v>
      </c>
      <c r="AR473" s="106" t="s">
        <v>264</v>
      </c>
      <c r="AT473" s="106" t="s">
        <v>167</v>
      </c>
      <c r="AU473" s="106" t="s">
        <v>86</v>
      </c>
      <c r="AY473" s="29" t="s">
        <v>164</v>
      </c>
      <c r="BE473" s="107">
        <f>IF(N473="základní",J473,0)</f>
        <v>0</v>
      </c>
      <c r="BF473" s="107">
        <f>IF(N473="snížená",J473,0)</f>
        <v>0</v>
      </c>
      <c r="BG473" s="107">
        <f>IF(N473="zákl. přenesená",J473,0)</f>
        <v>0</v>
      </c>
      <c r="BH473" s="107">
        <f>IF(N473="sníž. přenesená",J473,0)</f>
        <v>0</v>
      </c>
      <c r="BI473" s="107">
        <f>IF(N473="nulová",J473,0)</f>
        <v>0</v>
      </c>
      <c r="BJ473" s="29" t="s">
        <v>81</v>
      </c>
      <c r="BK473" s="107">
        <f>ROUND(I473*H473,2)</f>
        <v>0</v>
      </c>
      <c r="BL473" s="29" t="s">
        <v>264</v>
      </c>
      <c r="BM473" s="106" t="s">
        <v>932</v>
      </c>
    </row>
    <row r="474" spans="2:51" s="109" customFormat="1" ht="12">
      <c r="B474" s="108"/>
      <c r="D474" s="110" t="s">
        <v>173</v>
      </c>
      <c r="E474" s="111" t="s">
        <v>1</v>
      </c>
      <c r="F474" s="112" t="s">
        <v>112</v>
      </c>
      <c r="H474" s="113">
        <v>297.144</v>
      </c>
      <c r="L474" s="108"/>
      <c r="M474" s="114"/>
      <c r="T474" s="115"/>
      <c r="AT474" s="111" t="s">
        <v>173</v>
      </c>
      <c r="AU474" s="111" t="s">
        <v>86</v>
      </c>
      <c r="AV474" s="109" t="s">
        <v>86</v>
      </c>
      <c r="AW474" s="109" t="s">
        <v>32</v>
      </c>
      <c r="AX474" s="109" t="s">
        <v>81</v>
      </c>
      <c r="AY474" s="111" t="s">
        <v>164</v>
      </c>
    </row>
    <row r="475" spans="2:65" s="16" customFormat="1" ht="24.15" customHeight="1">
      <c r="B475" s="15"/>
      <c r="C475" s="95" t="s">
        <v>933</v>
      </c>
      <c r="D475" s="95" t="s">
        <v>167</v>
      </c>
      <c r="E475" s="96" t="s">
        <v>934</v>
      </c>
      <c r="F475" s="97" t="s">
        <v>935</v>
      </c>
      <c r="G475" s="98" t="s">
        <v>401</v>
      </c>
      <c r="H475" s="5"/>
      <c r="I475" s="3"/>
      <c r="J475" s="100">
        <f>ROUND(I475*H475,2)</f>
        <v>0</v>
      </c>
      <c r="K475" s="101"/>
      <c r="L475" s="15"/>
      <c r="M475" s="102" t="s">
        <v>1</v>
      </c>
      <c r="N475" s="103" t="s">
        <v>41</v>
      </c>
      <c r="P475" s="104">
        <f>O475*H475</f>
        <v>0</v>
      </c>
      <c r="Q475" s="104">
        <v>0</v>
      </c>
      <c r="R475" s="104">
        <f>Q475*H475</f>
        <v>0</v>
      </c>
      <c r="S475" s="104">
        <v>0</v>
      </c>
      <c r="T475" s="105">
        <f>S475*H475</f>
        <v>0</v>
      </c>
      <c r="AR475" s="106" t="s">
        <v>264</v>
      </c>
      <c r="AT475" s="106" t="s">
        <v>167</v>
      </c>
      <c r="AU475" s="106" t="s">
        <v>86</v>
      </c>
      <c r="AY475" s="29" t="s">
        <v>164</v>
      </c>
      <c r="BE475" s="107">
        <f>IF(N475="základní",J475,0)</f>
        <v>0</v>
      </c>
      <c r="BF475" s="107">
        <f>IF(N475="snížená",J475,0)</f>
        <v>0</v>
      </c>
      <c r="BG475" s="107">
        <f>IF(N475="zákl. přenesená",J475,0)</f>
        <v>0</v>
      </c>
      <c r="BH475" s="107">
        <f>IF(N475="sníž. přenesená",J475,0)</f>
        <v>0</v>
      </c>
      <c r="BI475" s="107">
        <f>IF(N475="nulová",J475,0)</f>
        <v>0</v>
      </c>
      <c r="BJ475" s="29" t="s">
        <v>81</v>
      </c>
      <c r="BK475" s="107">
        <f>ROUND(I475*H475,2)</f>
        <v>0</v>
      </c>
      <c r="BL475" s="29" t="s">
        <v>264</v>
      </c>
      <c r="BM475" s="106" t="s">
        <v>936</v>
      </c>
    </row>
    <row r="476" spans="2:63" s="84" customFormat="1" ht="22.75" customHeight="1">
      <c r="B476" s="83"/>
      <c r="D476" s="85" t="s">
        <v>75</v>
      </c>
      <c r="E476" s="93" t="s">
        <v>937</v>
      </c>
      <c r="F476" s="93" t="s">
        <v>938</v>
      </c>
      <c r="J476" s="94">
        <f>BK476</f>
        <v>0</v>
      </c>
      <c r="L476" s="83"/>
      <c r="M476" s="88"/>
      <c r="P476" s="89">
        <f>SUM(P477:P480)</f>
        <v>0</v>
      </c>
      <c r="R476" s="89">
        <f>SUM(R477:R480)</f>
        <v>0</v>
      </c>
      <c r="T476" s="90">
        <f>SUM(T477:T480)</f>
        <v>0.4587</v>
      </c>
      <c r="AR476" s="85" t="s">
        <v>86</v>
      </c>
      <c r="AT476" s="91" t="s">
        <v>75</v>
      </c>
      <c r="AU476" s="91" t="s">
        <v>81</v>
      </c>
      <c r="AY476" s="85" t="s">
        <v>164</v>
      </c>
      <c r="BK476" s="92">
        <f>SUM(BK477:BK480)</f>
        <v>0</v>
      </c>
    </row>
    <row r="477" spans="2:65" s="16" customFormat="1" ht="21.75" customHeight="1">
      <c r="B477" s="15"/>
      <c r="C477" s="95" t="s">
        <v>939</v>
      </c>
      <c r="D477" s="95" t="s">
        <v>167</v>
      </c>
      <c r="E477" s="96" t="s">
        <v>940</v>
      </c>
      <c r="F477" s="97" t="s">
        <v>941</v>
      </c>
      <c r="G477" s="98" t="s">
        <v>180</v>
      </c>
      <c r="H477" s="99">
        <v>11</v>
      </c>
      <c r="I477" s="3"/>
      <c r="J477" s="100">
        <f>ROUND(I477*H477,2)</f>
        <v>0</v>
      </c>
      <c r="K477" s="101"/>
      <c r="L477" s="15"/>
      <c r="M477" s="102" t="s">
        <v>1</v>
      </c>
      <c r="N477" s="103" t="s">
        <v>41</v>
      </c>
      <c r="P477" s="104">
        <f>O477*H477</f>
        <v>0</v>
      </c>
      <c r="Q477" s="104">
        <v>0</v>
      </c>
      <c r="R477" s="104">
        <f>Q477*H477</f>
        <v>0</v>
      </c>
      <c r="S477" s="104">
        <v>0.0417</v>
      </c>
      <c r="T477" s="105">
        <f>S477*H477</f>
        <v>0.4587</v>
      </c>
      <c r="AR477" s="106" t="s">
        <v>264</v>
      </c>
      <c r="AT477" s="106" t="s">
        <v>167</v>
      </c>
      <c r="AU477" s="106" t="s">
        <v>86</v>
      </c>
      <c r="AY477" s="29" t="s">
        <v>164</v>
      </c>
      <c r="BE477" s="107">
        <f>IF(N477="základní",J477,0)</f>
        <v>0</v>
      </c>
      <c r="BF477" s="107">
        <f>IF(N477="snížená",J477,0)</f>
        <v>0</v>
      </c>
      <c r="BG477" s="107">
        <f>IF(N477="zákl. přenesená",J477,0)</f>
        <v>0</v>
      </c>
      <c r="BH477" s="107">
        <f>IF(N477="sníž. přenesená",J477,0)</f>
        <v>0</v>
      </c>
      <c r="BI477" s="107">
        <f>IF(N477="nulová",J477,0)</f>
        <v>0</v>
      </c>
      <c r="BJ477" s="29" t="s">
        <v>81</v>
      </c>
      <c r="BK477" s="107">
        <f>ROUND(I477*H477,2)</f>
        <v>0</v>
      </c>
      <c r="BL477" s="29" t="s">
        <v>264</v>
      </c>
      <c r="BM477" s="106" t="s">
        <v>942</v>
      </c>
    </row>
    <row r="478" spans="2:51" s="124" customFormat="1" ht="12">
      <c r="B478" s="123"/>
      <c r="D478" s="110" t="s">
        <v>173</v>
      </c>
      <c r="E478" s="125" t="s">
        <v>1</v>
      </c>
      <c r="F478" s="126" t="s">
        <v>943</v>
      </c>
      <c r="H478" s="125" t="s">
        <v>1</v>
      </c>
      <c r="L478" s="123"/>
      <c r="M478" s="127"/>
      <c r="T478" s="128"/>
      <c r="AT478" s="125" t="s">
        <v>173</v>
      </c>
      <c r="AU478" s="125" t="s">
        <v>86</v>
      </c>
      <c r="AV478" s="124" t="s">
        <v>81</v>
      </c>
      <c r="AW478" s="124" t="s">
        <v>32</v>
      </c>
      <c r="AX478" s="124" t="s">
        <v>76</v>
      </c>
      <c r="AY478" s="125" t="s">
        <v>164</v>
      </c>
    </row>
    <row r="479" spans="2:51" s="109" customFormat="1" ht="12">
      <c r="B479" s="108"/>
      <c r="D479" s="110" t="s">
        <v>173</v>
      </c>
      <c r="E479" s="111" t="s">
        <v>1</v>
      </c>
      <c r="F479" s="112" t="s">
        <v>944</v>
      </c>
      <c r="H479" s="113">
        <v>11</v>
      </c>
      <c r="L479" s="108"/>
      <c r="M479" s="114"/>
      <c r="T479" s="115"/>
      <c r="AT479" s="111" t="s">
        <v>173</v>
      </c>
      <c r="AU479" s="111" t="s">
        <v>86</v>
      </c>
      <c r="AV479" s="109" t="s">
        <v>86</v>
      </c>
      <c r="AW479" s="109" t="s">
        <v>32</v>
      </c>
      <c r="AX479" s="109" t="s">
        <v>81</v>
      </c>
      <c r="AY479" s="111" t="s">
        <v>164</v>
      </c>
    </row>
    <row r="480" spans="2:65" s="16" customFormat="1" ht="24.15" customHeight="1">
      <c r="B480" s="15"/>
      <c r="C480" s="95" t="s">
        <v>945</v>
      </c>
      <c r="D480" s="95" t="s">
        <v>167</v>
      </c>
      <c r="E480" s="96" t="s">
        <v>946</v>
      </c>
      <c r="F480" s="97" t="s">
        <v>947</v>
      </c>
      <c r="G480" s="98" t="s">
        <v>401</v>
      </c>
      <c r="H480" s="5"/>
      <c r="I480" s="3"/>
      <c r="J480" s="100">
        <f>ROUND(I480*H480,2)</f>
        <v>0</v>
      </c>
      <c r="K480" s="101"/>
      <c r="L480" s="15"/>
      <c r="M480" s="102" t="s">
        <v>1</v>
      </c>
      <c r="N480" s="103" t="s">
        <v>41</v>
      </c>
      <c r="P480" s="104">
        <f>O480*H480</f>
        <v>0</v>
      </c>
      <c r="Q480" s="104">
        <v>0</v>
      </c>
      <c r="R480" s="104">
        <f>Q480*H480</f>
        <v>0</v>
      </c>
      <c r="S480" s="104">
        <v>0</v>
      </c>
      <c r="T480" s="105">
        <f>S480*H480</f>
        <v>0</v>
      </c>
      <c r="AR480" s="106" t="s">
        <v>264</v>
      </c>
      <c r="AT480" s="106" t="s">
        <v>167</v>
      </c>
      <c r="AU480" s="106" t="s">
        <v>86</v>
      </c>
      <c r="AY480" s="29" t="s">
        <v>164</v>
      </c>
      <c r="BE480" s="107">
        <f>IF(N480="základní",J480,0)</f>
        <v>0</v>
      </c>
      <c r="BF480" s="107">
        <f>IF(N480="snížená",J480,0)</f>
        <v>0</v>
      </c>
      <c r="BG480" s="107">
        <f>IF(N480="zákl. přenesená",J480,0)</f>
        <v>0</v>
      </c>
      <c r="BH480" s="107">
        <f>IF(N480="sníž. přenesená",J480,0)</f>
        <v>0</v>
      </c>
      <c r="BI480" s="107">
        <f>IF(N480="nulová",J480,0)</f>
        <v>0</v>
      </c>
      <c r="BJ480" s="29" t="s">
        <v>81</v>
      </c>
      <c r="BK480" s="107">
        <f>ROUND(I480*H480,2)</f>
        <v>0</v>
      </c>
      <c r="BL480" s="29" t="s">
        <v>264</v>
      </c>
      <c r="BM480" s="106" t="s">
        <v>948</v>
      </c>
    </row>
    <row r="481" spans="2:63" s="84" customFormat="1" ht="22.75" customHeight="1">
      <c r="B481" s="83"/>
      <c r="D481" s="85" t="s">
        <v>75</v>
      </c>
      <c r="E481" s="93" t="s">
        <v>949</v>
      </c>
      <c r="F481" s="93" t="s">
        <v>950</v>
      </c>
      <c r="J481" s="94">
        <f>BK481</f>
        <v>0</v>
      </c>
      <c r="L481" s="83"/>
      <c r="M481" s="88"/>
      <c r="P481" s="89">
        <f>SUM(P482:P541)</f>
        <v>0</v>
      </c>
      <c r="R481" s="89">
        <f>SUM(R482:R541)</f>
        <v>0.0005520000000000004</v>
      </c>
      <c r="T481" s="90">
        <f>SUM(T482:T541)</f>
        <v>0.3249699999999997</v>
      </c>
      <c r="AR481" s="85" t="s">
        <v>86</v>
      </c>
      <c r="AT481" s="91" t="s">
        <v>75</v>
      </c>
      <c r="AU481" s="91" t="s">
        <v>81</v>
      </c>
      <c r="AY481" s="85" t="s">
        <v>164</v>
      </c>
      <c r="BK481" s="92">
        <f>SUM(BK482:BK541)</f>
        <v>0</v>
      </c>
    </row>
    <row r="482" spans="2:65" s="16" customFormat="1" ht="16.5" customHeight="1">
      <c r="B482" s="15"/>
      <c r="C482" s="95" t="s">
        <v>951</v>
      </c>
      <c r="D482" s="95" t="s">
        <v>167</v>
      </c>
      <c r="E482" s="96" t="s">
        <v>952</v>
      </c>
      <c r="F482" s="97" t="s">
        <v>953</v>
      </c>
      <c r="G482" s="98" t="s">
        <v>184</v>
      </c>
      <c r="H482" s="99">
        <v>10.779</v>
      </c>
      <c r="I482" s="3"/>
      <c r="J482" s="100">
        <f>ROUND(I482*H482,2)</f>
        <v>0</v>
      </c>
      <c r="K482" s="101"/>
      <c r="L482" s="15"/>
      <c r="M482" s="102" t="s">
        <v>1</v>
      </c>
      <c r="N482" s="103" t="s">
        <v>41</v>
      </c>
      <c r="P482" s="104">
        <f>O482*H482</f>
        <v>0</v>
      </c>
      <c r="Q482" s="104">
        <v>0</v>
      </c>
      <c r="R482" s="104">
        <f>Q482*H482</f>
        <v>0</v>
      </c>
      <c r="S482" s="104">
        <v>0.02</v>
      </c>
      <c r="T482" s="105">
        <f>S482*H482</f>
        <v>0.21558</v>
      </c>
      <c r="AR482" s="106" t="s">
        <v>264</v>
      </c>
      <c r="AT482" s="106" t="s">
        <v>167</v>
      </c>
      <c r="AU482" s="106" t="s">
        <v>86</v>
      </c>
      <c r="AY482" s="29" t="s">
        <v>164</v>
      </c>
      <c r="BE482" s="107">
        <f>IF(N482="základní",J482,0)</f>
        <v>0</v>
      </c>
      <c r="BF482" s="107">
        <f>IF(N482="snížená",J482,0)</f>
        <v>0</v>
      </c>
      <c r="BG482" s="107">
        <f>IF(N482="zákl. přenesená",J482,0)</f>
        <v>0</v>
      </c>
      <c r="BH482" s="107">
        <f>IF(N482="sníž. přenesená",J482,0)</f>
        <v>0</v>
      </c>
      <c r="BI482" s="107">
        <f>IF(N482="nulová",J482,0)</f>
        <v>0</v>
      </c>
      <c r="BJ482" s="29" t="s">
        <v>81</v>
      </c>
      <c r="BK482" s="107">
        <f>ROUND(I482*H482,2)</f>
        <v>0</v>
      </c>
      <c r="BL482" s="29" t="s">
        <v>264</v>
      </c>
      <c r="BM482" s="106" t="s">
        <v>954</v>
      </c>
    </row>
    <row r="483" spans="2:51" s="124" customFormat="1" ht="12">
      <c r="B483" s="123"/>
      <c r="D483" s="110" t="s">
        <v>173</v>
      </c>
      <c r="E483" s="125" t="s">
        <v>1</v>
      </c>
      <c r="F483" s="126" t="s">
        <v>955</v>
      </c>
      <c r="H483" s="125" t="s">
        <v>1</v>
      </c>
      <c r="L483" s="123"/>
      <c r="M483" s="127"/>
      <c r="T483" s="128"/>
      <c r="AT483" s="125" t="s">
        <v>173</v>
      </c>
      <c r="AU483" s="125" t="s">
        <v>86</v>
      </c>
      <c r="AV483" s="124" t="s">
        <v>81</v>
      </c>
      <c r="AW483" s="124" t="s">
        <v>32</v>
      </c>
      <c r="AX483" s="124" t="s">
        <v>76</v>
      </c>
      <c r="AY483" s="125" t="s">
        <v>164</v>
      </c>
    </row>
    <row r="484" spans="2:51" s="109" customFormat="1" ht="12">
      <c r="B484" s="108"/>
      <c r="D484" s="110" t="s">
        <v>173</v>
      </c>
      <c r="E484" s="111" t="s">
        <v>1</v>
      </c>
      <c r="F484" s="112" t="s">
        <v>956</v>
      </c>
      <c r="H484" s="113">
        <v>2.993</v>
      </c>
      <c r="L484" s="108"/>
      <c r="M484" s="114"/>
      <c r="T484" s="115"/>
      <c r="AT484" s="111" t="s">
        <v>173</v>
      </c>
      <c r="AU484" s="111" t="s">
        <v>86</v>
      </c>
      <c r="AV484" s="109" t="s">
        <v>86</v>
      </c>
      <c r="AW484" s="109" t="s">
        <v>32</v>
      </c>
      <c r="AX484" s="109" t="s">
        <v>76</v>
      </c>
      <c r="AY484" s="111" t="s">
        <v>164</v>
      </c>
    </row>
    <row r="485" spans="2:51" s="109" customFormat="1" ht="12">
      <c r="B485" s="108"/>
      <c r="D485" s="110" t="s">
        <v>173</v>
      </c>
      <c r="E485" s="111" t="s">
        <v>1</v>
      </c>
      <c r="F485" s="112" t="s">
        <v>957</v>
      </c>
      <c r="H485" s="113">
        <v>1.47</v>
      </c>
      <c r="L485" s="108"/>
      <c r="M485" s="114"/>
      <c r="T485" s="115"/>
      <c r="AT485" s="111" t="s">
        <v>173</v>
      </c>
      <c r="AU485" s="111" t="s">
        <v>86</v>
      </c>
      <c r="AV485" s="109" t="s">
        <v>86</v>
      </c>
      <c r="AW485" s="109" t="s">
        <v>32</v>
      </c>
      <c r="AX485" s="109" t="s">
        <v>76</v>
      </c>
      <c r="AY485" s="111" t="s">
        <v>164</v>
      </c>
    </row>
    <row r="486" spans="2:51" s="109" customFormat="1" ht="12">
      <c r="B486" s="108"/>
      <c r="D486" s="110" t="s">
        <v>173</v>
      </c>
      <c r="E486" s="111" t="s">
        <v>1</v>
      </c>
      <c r="F486" s="112" t="s">
        <v>958</v>
      </c>
      <c r="H486" s="113">
        <v>2.077</v>
      </c>
      <c r="L486" s="108"/>
      <c r="M486" s="114"/>
      <c r="T486" s="115"/>
      <c r="AT486" s="111" t="s">
        <v>173</v>
      </c>
      <c r="AU486" s="111" t="s">
        <v>86</v>
      </c>
      <c r="AV486" s="109" t="s">
        <v>86</v>
      </c>
      <c r="AW486" s="109" t="s">
        <v>32</v>
      </c>
      <c r="AX486" s="109" t="s">
        <v>76</v>
      </c>
      <c r="AY486" s="111" t="s">
        <v>164</v>
      </c>
    </row>
    <row r="487" spans="2:51" s="109" customFormat="1" ht="12">
      <c r="B487" s="108"/>
      <c r="D487" s="110" t="s">
        <v>173</v>
      </c>
      <c r="E487" s="111" t="s">
        <v>1</v>
      </c>
      <c r="F487" s="112" t="s">
        <v>959</v>
      </c>
      <c r="H487" s="113">
        <v>2.282</v>
      </c>
      <c r="L487" s="108"/>
      <c r="M487" s="114"/>
      <c r="T487" s="115"/>
      <c r="AT487" s="111" t="s">
        <v>173</v>
      </c>
      <c r="AU487" s="111" t="s">
        <v>86</v>
      </c>
      <c r="AV487" s="109" t="s">
        <v>86</v>
      </c>
      <c r="AW487" s="109" t="s">
        <v>32</v>
      </c>
      <c r="AX487" s="109" t="s">
        <v>76</v>
      </c>
      <c r="AY487" s="111" t="s">
        <v>164</v>
      </c>
    </row>
    <row r="488" spans="2:51" s="109" customFormat="1" ht="12">
      <c r="B488" s="108"/>
      <c r="D488" s="110" t="s">
        <v>173</v>
      </c>
      <c r="E488" s="111" t="s">
        <v>1</v>
      </c>
      <c r="F488" s="112" t="s">
        <v>960</v>
      </c>
      <c r="H488" s="113">
        <v>1.957</v>
      </c>
      <c r="L488" s="108"/>
      <c r="M488" s="114"/>
      <c r="T488" s="115"/>
      <c r="AT488" s="111" t="s">
        <v>173</v>
      </c>
      <c r="AU488" s="111" t="s">
        <v>86</v>
      </c>
      <c r="AV488" s="109" t="s">
        <v>86</v>
      </c>
      <c r="AW488" s="109" t="s">
        <v>32</v>
      </c>
      <c r="AX488" s="109" t="s">
        <v>76</v>
      </c>
      <c r="AY488" s="111" t="s">
        <v>164</v>
      </c>
    </row>
    <row r="489" spans="2:51" s="117" customFormat="1" ht="12">
      <c r="B489" s="116"/>
      <c r="D489" s="110" t="s">
        <v>173</v>
      </c>
      <c r="E489" s="118" t="s">
        <v>1</v>
      </c>
      <c r="F489" s="119" t="s">
        <v>177</v>
      </c>
      <c r="H489" s="120">
        <v>10.779</v>
      </c>
      <c r="L489" s="116"/>
      <c r="M489" s="121"/>
      <c r="T489" s="122"/>
      <c r="AT489" s="118" t="s">
        <v>173</v>
      </c>
      <c r="AU489" s="118" t="s">
        <v>86</v>
      </c>
      <c r="AV489" s="117" t="s">
        <v>171</v>
      </c>
      <c r="AW489" s="117" t="s">
        <v>32</v>
      </c>
      <c r="AX489" s="117" t="s">
        <v>81</v>
      </c>
      <c r="AY489" s="118" t="s">
        <v>164</v>
      </c>
    </row>
    <row r="490" spans="2:65" s="16" customFormat="1" ht="16.5" customHeight="1">
      <c r="B490" s="15"/>
      <c r="C490" s="95" t="s">
        <v>961</v>
      </c>
      <c r="D490" s="95" t="s">
        <v>167</v>
      </c>
      <c r="E490" s="96" t="s">
        <v>962</v>
      </c>
      <c r="F490" s="97" t="s">
        <v>963</v>
      </c>
      <c r="G490" s="98" t="s">
        <v>184</v>
      </c>
      <c r="H490" s="99">
        <v>10.2</v>
      </c>
      <c r="I490" s="3"/>
      <c r="J490" s="100">
        <f>ROUND(I490*H490,2)</f>
        <v>0</v>
      </c>
      <c r="K490" s="101"/>
      <c r="L490" s="15"/>
      <c r="M490" s="102" t="s">
        <v>1</v>
      </c>
      <c r="N490" s="103" t="s">
        <v>41</v>
      </c>
      <c r="P490" s="104">
        <f>O490*H490</f>
        <v>0</v>
      </c>
      <c r="Q490" s="104">
        <v>1E-05</v>
      </c>
      <c r="R490" s="104">
        <f>Q490*H490</f>
        <v>0.000102</v>
      </c>
      <c r="S490" s="104">
        <v>0</v>
      </c>
      <c r="T490" s="105">
        <f>S490*H490</f>
        <v>0</v>
      </c>
      <c r="AR490" s="106" t="s">
        <v>264</v>
      </c>
      <c r="AT490" s="106" t="s">
        <v>167</v>
      </c>
      <c r="AU490" s="106" t="s">
        <v>86</v>
      </c>
      <c r="AY490" s="29" t="s">
        <v>164</v>
      </c>
      <c r="BE490" s="107">
        <f>IF(N490="základní",J490,0)</f>
        <v>0</v>
      </c>
      <c r="BF490" s="107">
        <f>IF(N490="snížená",J490,0)</f>
        <v>0</v>
      </c>
      <c r="BG490" s="107">
        <f>IF(N490="zákl. přenesená",J490,0)</f>
        <v>0</v>
      </c>
      <c r="BH490" s="107">
        <f>IF(N490="sníž. přenesená",J490,0)</f>
        <v>0</v>
      </c>
      <c r="BI490" s="107">
        <f>IF(N490="nulová",J490,0)</f>
        <v>0</v>
      </c>
      <c r="BJ490" s="29" t="s">
        <v>81</v>
      </c>
      <c r="BK490" s="107">
        <f>ROUND(I490*H490,2)</f>
        <v>0</v>
      </c>
      <c r="BL490" s="29" t="s">
        <v>264</v>
      </c>
      <c r="BM490" s="106" t="s">
        <v>964</v>
      </c>
    </row>
    <row r="491" spans="2:51" s="124" customFormat="1" ht="12">
      <c r="B491" s="123"/>
      <c r="D491" s="110" t="s">
        <v>173</v>
      </c>
      <c r="E491" s="125" t="s">
        <v>1</v>
      </c>
      <c r="F491" s="126" t="s">
        <v>965</v>
      </c>
      <c r="H491" s="125" t="s">
        <v>1</v>
      </c>
      <c r="L491" s="123"/>
      <c r="M491" s="127"/>
      <c r="T491" s="128"/>
      <c r="AT491" s="125" t="s">
        <v>173</v>
      </c>
      <c r="AU491" s="125" t="s">
        <v>86</v>
      </c>
      <c r="AV491" s="124" t="s">
        <v>81</v>
      </c>
      <c r="AW491" s="124" t="s">
        <v>32</v>
      </c>
      <c r="AX491" s="124" t="s">
        <v>76</v>
      </c>
      <c r="AY491" s="125" t="s">
        <v>164</v>
      </c>
    </row>
    <row r="492" spans="2:51" s="109" customFormat="1" ht="12">
      <c r="B492" s="108"/>
      <c r="D492" s="110" t="s">
        <v>173</v>
      </c>
      <c r="E492" s="111" t="s">
        <v>1</v>
      </c>
      <c r="F492" s="112" t="s">
        <v>966</v>
      </c>
      <c r="H492" s="113">
        <v>10.2</v>
      </c>
      <c r="L492" s="108"/>
      <c r="M492" s="114"/>
      <c r="T492" s="115"/>
      <c r="AT492" s="111" t="s">
        <v>173</v>
      </c>
      <c r="AU492" s="111" t="s">
        <v>86</v>
      </c>
      <c r="AV492" s="109" t="s">
        <v>86</v>
      </c>
      <c r="AW492" s="109" t="s">
        <v>32</v>
      </c>
      <c r="AX492" s="109" t="s">
        <v>81</v>
      </c>
      <c r="AY492" s="111" t="s">
        <v>164</v>
      </c>
    </row>
    <row r="493" spans="2:65" s="16" customFormat="1" ht="24.15" customHeight="1">
      <c r="B493" s="15"/>
      <c r="C493" s="95" t="s">
        <v>967</v>
      </c>
      <c r="D493" s="95" t="s">
        <v>167</v>
      </c>
      <c r="E493" s="96" t="s">
        <v>968</v>
      </c>
      <c r="F493" s="97" t="s">
        <v>969</v>
      </c>
      <c r="G493" s="98" t="s">
        <v>487</v>
      </c>
      <c r="H493" s="99">
        <v>10</v>
      </c>
      <c r="I493" s="3"/>
      <c r="J493" s="100">
        <f>ROUND(I493*H493,2)</f>
        <v>0</v>
      </c>
      <c r="K493" s="101"/>
      <c r="L493" s="15"/>
      <c r="M493" s="102" t="s">
        <v>1</v>
      </c>
      <c r="N493" s="103" t="s">
        <v>41</v>
      </c>
      <c r="P493" s="104">
        <f>O493*H493</f>
        <v>0</v>
      </c>
      <c r="Q493" s="104">
        <v>1E-05</v>
      </c>
      <c r="R493" s="104">
        <f>Q493*H493</f>
        <v>0.0001</v>
      </c>
      <c r="S493" s="104">
        <v>0</v>
      </c>
      <c r="T493" s="105">
        <f>S493*H493</f>
        <v>0</v>
      </c>
      <c r="AR493" s="106" t="s">
        <v>264</v>
      </c>
      <c r="AT493" s="106" t="s">
        <v>167</v>
      </c>
      <c r="AU493" s="106" t="s">
        <v>86</v>
      </c>
      <c r="AY493" s="29" t="s">
        <v>164</v>
      </c>
      <c r="BE493" s="107">
        <f>IF(N493="základní",J493,0)</f>
        <v>0</v>
      </c>
      <c r="BF493" s="107">
        <f>IF(N493="snížená",J493,0)</f>
        <v>0</v>
      </c>
      <c r="BG493" s="107">
        <f>IF(N493="zákl. přenesená",J493,0)</f>
        <v>0</v>
      </c>
      <c r="BH493" s="107">
        <f>IF(N493="sníž. přenesená",J493,0)</f>
        <v>0</v>
      </c>
      <c r="BI493" s="107">
        <f>IF(N493="nulová",J493,0)</f>
        <v>0</v>
      </c>
      <c r="BJ493" s="29" t="s">
        <v>81</v>
      </c>
      <c r="BK493" s="107">
        <f>ROUND(I493*H493,2)</f>
        <v>0</v>
      </c>
      <c r="BL493" s="29" t="s">
        <v>264</v>
      </c>
      <c r="BM493" s="106" t="s">
        <v>970</v>
      </c>
    </row>
    <row r="494" spans="2:51" s="124" customFormat="1" ht="12">
      <c r="B494" s="123"/>
      <c r="D494" s="110" t="s">
        <v>173</v>
      </c>
      <c r="E494" s="125" t="s">
        <v>1</v>
      </c>
      <c r="F494" s="126" t="s">
        <v>971</v>
      </c>
      <c r="H494" s="125" t="s">
        <v>1</v>
      </c>
      <c r="L494" s="123"/>
      <c r="M494" s="127"/>
      <c r="T494" s="128"/>
      <c r="AT494" s="125" t="s">
        <v>173</v>
      </c>
      <c r="AU494" s="125" t="s">
        <v>86</v>
      </c>
      <c r="AV494" s="124" t="s">
        <v>81</v>
      </c>
      <c r="AW494" s="124" t="s">
        <v>32</v>
      </c>
      <c r="AX494" s="124" t="s">
        <v>76</v>
      </c>
      <c r="AY494" s="125" t="s">
        <v>164</v>
      </c>
    </row>
    <row r="495" spans="2:51" s="109" customFormat="1" ht="12">
      <c r="B495" s="108"/>
      <c r="D495" s="110" t="s">
        <v>173</v>
      </c>
      <c r="E495" s="111" t="s">
        <v>1</v>
      </c>
      <c r="F495" s="112" t="s">
        <v>972</v>
      </c>
      <c r="H495" s="113">
        <v>10</v>
      </c>
      <c r="L495" s="108"/>
      <c r="M495" s="114"/>
      <c r="T495" s="115"/>
      <c r="AT495" s="111" t="s">
        <v>173</v>
      </c>
      <c r="AU495" s="111" t="s">
        <v>86</v>
      </c>
      <c r="AV495" s="109" t="s">
        <v>86</v>
      </c>
      <c r="AW495" s="109" t="s">
        <v>32</v>
      </c>
      <c r="AX495" s="109" t="s">
        <v>81</v>
      </c>
      <c r="AY495" s="111" t="s">
        <v>164</v>
      </c>
    </row>
    <row r="496" spans="2:65" s="16" customFormat="1" ht="24.15" customHeight="1">
      <c r="B496" s="15"/>
      <c r="C496" s="95" t="s">
        <v>973</v>
      </c>
      <c r="D496" s="95" t="s">
        <v>167</v>
      </c>
      <c r="E496" s="96" t="s">
        <v>974</v>
      </c>
      <c r="F496" s="97" t="s">
        <v>975</v>
      </c>
      <c r="G496" s="98" t="s">
        <v>487</v>
      </c>
      <c r="H496" s="99">
        <v>1</v>
      </c>
      <c r="I496" s="3"/>
      <c r="J496" s="100">
        <f>ROUND(I496*H496,2)</f>
        <v>0</v>
      </c>
      <c r="K496" s="101"/>
      <c r="L496" s="15"/>
      <c r="M496" s="102" t="s">
        <v>1</v>
      </c>
      <c r="N496" s="103" t="s">
        <v>41</v>
      </c>
      <c r="P496" s="104">
        <f>O496*H496</f>
        <v>0</v>
      </c>
      <c r="Q496" s="104">
        <v>1E-05</v>
      </c>
      <c r="R496" s="104">
        <f>Q496*H496</f>
        <v>1E-05</v>
      </c>
      <c r="S496" s="104">
        <v>0.01</v>
      </c>
      <c r="T496" s="105">
        <f>S496*H496</f>
        <v>0.01</v>
      </c>
      <c r="AR496" s="106" t="s">
        <v>264</v>
      </c>
      <c r="AT496" s="106" t="s">
        <v>167</v>
      </c>
      <c r="AU496" s="106" t="s">
        <v>86</v>
      </c>
      <c r="AY496" s="29" t="s">
        <v>164</v>
      </c>
      <c r="BE496" s="107">
        <f>IF(N496="základní",J496,0)</f>
        <v>0</v>
      </c>
      <c r="BF496" s="107">
        <f>IF(N496="snížená",J496,0)</f>
        <v>0</v>
      </c>
      <c r="BG496" s="107">
        <f>IF(N496="zákl. přenesená",J496,0)</f>
        <v>0</v>
      </c>
      <c r="BH496" s="107">
        <f>IF(N496="sníž. přenesená",J496,0)</f>
        <v>0</v>
      </c>
      <c r="BI496" s="107">
        <f>IF(N496="nulová",J496,0)</f>
        <v>0</v>
      </c>
      <c r="BJ496" s="29" t="s">
        <v>81</v>
      </c>
      <c r="BK496" s="107">
        <f>ROUND(I496*H496,2)</f>
        <v>0</v>
      </c>
      <c r="BL496" s="29" t="s">
        <v>264</v>
      </c>
      <c r="BM496" s="106" t="s">
        <v>976</v>
      </c>
    </row>
    <row r="497" spans="2:51" s="124" customFormat="1" ht="12">
      <c r="B497" s="123"/>
      <c r="D497" s="110" t="s">
        <v>173</v>
      </c>
      <c r="E497" s="125" t="s">
        <v>1</v>
      </c>
      <c r="F497" s="126" t="s">
        <v>977</v>
      </c>
      <c r="H497" s="125" t="s">
        <v>1</v>
      </c>
      <c r="L497" s="123"/>
      <c r="M497" s="127"/>
      <c r="T497" s="128"/>
      <c r="AT497" s="125" t="s">
        <v>173</v>
      </c>
      <c r="AU497" s="125" t="s">
        <v>86</v>
      </c>
      <c r="AV497" s="124" t="s">
        <v>81</v>
      </c>
      <c r="AW497" s="124" t="s">
        <v>32</v>
      </c>
      <c r="AX497" s="124" t="s">
        <v>76</v>
      </c>
      <c r="AY497" s="125" t="s">
        <v>164</v>
      </c>
    </row>
    <row r="498" spans="2:51" s="109" customFormat="1" ht="12">
      <c r="B498" s="108"/>
      <c r="D498" s="110" t="s">
        <v>173</v>
      </c>
      <c r="E498" s="111" t="s">
        <v>1</v>
      </c>
      <c r="F498" s="112" t="s">
        <v>81</v>
      </c>
      <c r="H498" s="113">
        <v>1</v>
      </c>
      <c r="L498" s="108"/>
      <c r="M498" s="114"/>
      <c r="T498" s="115"/>
      <c r="AT498" s="111" t="s">
        <v>173</v>
      </c>
      <c r="AU498" s="111" t="s">
        <v>86</v>
      </c>
      <c r="AV498" s="109" t="s">
        <v>86</v>
      </c>
      <c r="AW498" s="109" t="s">
        <v>32</v>
      </c>
      <c r="AX498" s="109" t="s">
        <v>81</v>
      </c>
      <c r="AY498" s="111" t="s">
        <v>164</v>
      </c>
    </row>
    <row r="499" spans="2:65" s="16" customFormat="1" ht="24.15" customHeight="1">
      <c r="B499" s="15"/>
      <c r="C499" s="95" t="s">
        <v>978</v>
      </c>
      <c r="D499" s="95" t="s">
        <v>167</v>
      </c>
      <c r="E499" s="96" t="s">
        <v>979</v>
      </c>
      <c r="F499" s="97" t="s">
        <v>980</v>
      </c>
      <c r="G499" s="98" t="s">
        <v>487</v>
      </c>
      <c r="H499" s="99">
        <v>1</v>
      </c>
      <c r="I499" s="3"/>
      <c r="J499" s="100">
        <f>ROUND(I499*H499,2)</f>
        <v>0</v>
      </c>
      <c r="K499" s="101"/>
      <c r="L499" s="15"/>
      <c r="M499" s="102" t="s">
        <v>1</v>
      </c>
      <c r="N499" s="103" t="s">
        <v>41</v>
      </c>
      <c r="P499" s="104">
        <f>O499*H499</f>
        <v>0</v>
      </c>
      <c r="Q499" s="104">
        <v>1E-05</v>
      </c>
      <c r="R499" s="104">
        <f>Q499*H499</f>
        <v>1E-05</v>
      </c>
      <c r="S499" s="104">
        <v>0.005</v>
      </c>
      <c r="T499" s="105">
        <f>S499*H499</f>
        <v>0.005</v>
      </c>
      <c r="AR499" s="106" t="s">
        <v>264</v>
      </c>
      <c r="AT499" s="106" t="s">
        <v>167</v>
      </c>
      <c r="AU499" s="106" t="s">
        <v>86</v>
      </c>
      <c r="AY499" s="29" t="s">
        <v>164</v>
      </c>
      <c r="BE499" s="107">
        <f>IF(N499="základní",J499,0)</f>
        <v>0</v>
      </c>
      <c r="BF499" s="107">
        <f>IF(N499="snížená",J499,0)</f>
        <v>0</v>
      </c>
      <c r="BG499" s="107">
        <f>IF(N499="zákl. přenesená",J499,0)</f>
        <v>0</v>
      </c>
      <c r="BH499" s="107">
        <f>IF(N499="sníž. přenesená",J499,0)</f>
        <v>0</v>
      </c>
      <c r="BI499" s="107">
        <f>IF(N499="nulová",J499,0)</f>
        <v>0</v>
      </c>
      <c r="BJ499" s="29" t="s">
        <v>81</v>
      </c>
      <c r="BK499" s="107">
        <f>ROUND(I499*H499,2)</f>
        <v>0</v>
      </c>
      <c r="BL499" s="29" t="s">
        <v>264</v>
      </c>
      <c r="BM499" s="106" t="s">
        <v>981</v>
      </c>
    </row>
    <row r="500" spans="2:51" s="124" customFormat="1" ht="20">
      <c r="B500" s="123"/>
      <c r="D500" s="110" t="s">
        <v>173</v>
      </c>
      <c r="E500" s="125" t="s">
        <v>1</v>
      </c>
      <c r="F500" s="126" t="s">
        <v>982</v>
      </c>
      <c r="H500" s="125" t="s">
        <v>1</v>
      </c>
      <c r="L500" s="123"/>
      <c r="M500" s="127"/>
      <c r="T500" s="128"/>
      <c r="AT500" s="125" t="s">
        <v>173</v>
      </c>
      <c r="AU500" s="125" t="s">
        <v>86</v>
      </c>
      <c r="AV500" s="124" t="s">
        <v>81</v>
      </c>
      <c r="AW500" s="124" t="s">
        <v>32</v>
      </c>
      <c r="AX500" s="124" t="s">
        <v>76</v>
      </c>
      <c r="AY500" s="125" t="s">
        <v>164</v>
      </c>
    </row>
    <row r="501" spans="2:51" s="109" customFormat="1" ht="12">
      <c r="B501" s="108"/>
      <c r="D501" s="110" t="s">
        <v>173</v>
      </c>
      <c r="E501" s="111" t="s">
        <v>1</v>
      </c>
      <c r="F501" s="112" t="s">
        <v>81</v>
      </c>
      <c r="H501" s="113">
        <v>1</v>
      </c>
      <c r="L501" s="108"/>
      <c r="M501" s="114"/>
      <c r="T501" s="115"/>
      <c r="AT501" s="111" t="s">
        <v>173</v>
      </c>
      <c r="AU501" s="111" t="s">
        <v>86</v>
      </c>
      <c r="AV501" s="109" t="s">
        <v>86</v>
      </c>
      <c r="AW501" s="109" t="s">
        <v>32</v>
      </c>
      <c r="AX501" s="109" t="s">
        <v>81</v>
      </c>
      <c r="AY501" s="111" t="s">
        <v>164</v>
      </c>
    </row>
    <row r="502" spans="2:65" s="16" customFormat="1" ht="24.15" customHeight="1">
      <c r="B502" s="15"/>
      <c r="C502" s="95" t="s">
        <v>983</v>
      </c>
      <c r="D502" s="95" t="s">
        <v>167</v>
      </c>
      <c r="E502" s="96" t="s">
        <v>984</v>
      </c>
      <c r="F502" s="97" t="s">
        <v>985</v>
      </c>
      <c r="G502" s="98" t="s">
        <v>487</v>
      </c>
      <c r="H502" s="99">
        <v>3</v>
      </c>
      <c r="I502" s="3"/>
      <c r="J502" s="100">
        <f>ROUND(I502*H502,2)</f>
        <v>0</v>
      </c>
      <c r="K502" s="101"/>
      <c r="L502" s="15"/>
      <c r="M502" s="102" t="s">
        <v>1</v>
      </c>
      <c r="N502" s="103" t="s">
        <v>41</v>
      </c>
      <c r="P502" s="104">
        <f>O502*H502</f>
        <v>0</v>
      </c>
      <c r="Q502" s="104">
        <v>1E-05</v>
      </c>
      <c r="R502" s="104">
        <f>Q502*H502</f>
        <v>3.0000000000000004E-05</v>
      </c>
      <c r="S502" s="104">
        <v>0.003</v>
      </c>
      <c r="T502" s="105">
        <f>S502*H502</f>
        <v>0.009000000000000001</v>
      </c>
      <c r="AR502" s="106" t="s">
        <v>264</v>
      </c>
      <c r="AT502" s="106" t="s">
        <v>167</v>
      </c>
      <c r="AU502" s="106" t="s">
        <v>86</v>
      </c>
      <c r="AY502" s="29" t="s">
        <v>164</v>
      </c>
      <c r="BE502" s="107">
        <f>IF(N502="základní",J502,0)</f>
        <v>0</v>
      </c>
      <c r="BF502" s="107">
        <f>IF(N502="snížená",J502,0)</f>
        <v>0</v>
      </c>
      <c r="BG502" s="107">
        <f>IF(N502="zákl. přenesená",J502,0)</f>
        <v>0</v>
      </c>
      <c r="BH502" s="107">
        <f>IF(N502="sníž. přenesená",J502,0)</f>
        <v>0</v>
      </c>
      <c r="BI502" s="107">
        <f>IF(N502="nulová",J502,0)</f>
        <v>0</v>
      </c>
      <c r="BJ502" s="29" t="s">
        <v>81</v>
      </c>
      <c r="BK502" s="107">
        <f>ROUND(I502*H502,2)</f>
        <v>0</v>
      </c>
      <c r="BL502" s="29" t="s">
        <v>264</v>
      </c>
      <c r="BM502" s="106" t="s">
        <v>986</v>
      </c>
    </row>
    <row r="503" spans="2:51" s="124" customFormat="1" ht="20">
      <c r="B503" s="123"/>
      <c r="D503" s="110" t="s">
        <v>173</v>
      </c>
      <c r="E503" s="125" t="s">
        <v>1</v>
      </c>
      <c r="F503" s="126" t="s">
        <v>987</v>
      </c>
      <c r="H503" s="125" t="s">
        <v>1</v>
      </c>
      <c r="L503" s="123"/>
      <c r="M503" s="127"/>
      <c r="T503" s="128"/>
      <c r="AT503" s="125" t="s">
        <v>173</v>
      </c>
      <c r="AU503" s="125" t="s">
        <v>86</v>
      </c>
      <c r="AV503" s="124" t="s">
        <v>81</v>
      </c>
      <c r="AW503" s="124" t="s">
        <v>32</v>
      </c>
      <c r="AX503" s="124" t="s">
        <v>76</v>
      </c>
      <c r="AY503" s="125" t="s">
        <v>164</v>
      </c>
    </row>
    <row r="504" spans="2:51" s="109" customFormat="1" ht="12">
      <c r="B504" s="108"/>
      <c r="D504" s="110" t="s">
        <v>173</v>
      </c>
      <c r="E504" s="111" t="s">
        <v>1</v>
      </c>
      <c r="F504" s="112" t="s">
        <v>165</v>
      </c>
      <c r="H504" s="113">
        <v>3</v>
      </c>
      <c r="L504" s="108"/>
      <c r="M504" s="114"/>
      <c r="T504" s="115"/>
      <c r="AT504" s="111" t="s">
        <v>173</v>
      </c>
      <c r="AU504" s="111" t="s">
        <v>86</v>
      </c>
      <c r="AV504" s="109" t="s">
        <v>86</v>
      </c>
      <c r="AW504" s="109" t="s">
        <v>32</v>
      </c>
      <c r="AX504" s="109" t="s">
        <v>81</v>
      </c>
      <c r="AY504" s="111" t="s">
        <v>164</v>
      </c>
    </row>
    <row r="505" spans="2:65" s="16" customFormat="1" ht="24.15" customHeight="1">
      <c r="B505" s="15"/>
      <c r="C505" s="95" t="s">
        <v>988</v>
      </c>
      <c r="D505" s="95" t="s">
        <v>167</v>
      </c>
      <c r="E505" s="96" t="s">
        <v>989</v>
      </c>
      <c r="F505" s="97" t="s">
        <v>990</v>
      </c>
      <c r="G505" s="98" t="s">
        <v>462</v>
      </c>
      <c r="H505" s="99">
        <v>1</v>
      </c>
      <c r="I505" s="3"/>
      <c r="J505" s="100">
        <f>ROUND(I505*H505,2)</f>
        <v>0</v>
      </c>
      <c r="K505" s="101"/>
      <c r="L505" s="15"/>
      <c r="M505" s="102" t="s">
        <v>1</v>
      </c>
      <c r="N505" s="103" t="s">
        <v>41</v>
      </c>
      <c r="P505" s="104">
        <f>O505*H505</f>
        <v>0</v>
      </c>
      <c r="Q505" s="104">
        <v>1E-05</v>
      </c>
      <c r="R505" s="104">
        <f>Q505*H505</f>
        <v>1E-05</v>
      </c>
      <c r="S505" s="104">
        <v>0.003</v>
      </c>
      <c r="T505" s="105">
        <f>S505*H505</f>
        <v>0.003</v>
      </c>
      <c r="AR505" s="106" t="s">
        <v>264</v>
      </c>
      <c r="AT505" s="106" t="s">
        <v>167</v>
      </c>
      <c r="AU505" s="106" t="s">
        <v>86</v>
      </c>
      <c r="AY505" s="29" t="s">
        <v>164</v>
      </c>
      <c r="BE505" s="107">
        <f>IF(N505="základní",J505,0)</f>
        <v>0</v>
      </c>
      <c r="BF505" s="107">
        <f>IF(N505="snížená",J505,0)</f>
        <v>0</v>
      </c>
      <c r="BG505" s="107">
        <f>IF(N505="zákl. přenesená",J505,0)</f>
        <v>0</v>
      </c>
      <c r="BH505" s="107">
        <f>IF(N505="sníž. přenesená",J505,0)</f>
        <v>0</v>
      </c>
      <c r="BI505" s="107">
        <f>IF(N505="nulová",J505,0)</f>
        <v>0</v>
      </c>
      <c r="BJ505" s="29" t="s">
        <v>81</v>
      </c>
      <c r="BK505" s="107">
        <f>ROUND(I505*H505,2)</f>
        <v>0</v>
      </c>
      <c r="BL505" s="29" t="s">
        <v>264</v>
      </c>
      <c r="BM505" s="106" t="s">
        <v>991</v>
      </c>
    </row>
    <row r="506" spans="2:51" s="124" customFormat="1" ht="12">
      <c r="B506" s="123"/>
      <c r="D506" s="110" t="s">
        <v>173</v>
      </c>
      <c r="E506" s="125" t="s">
        <v>1</v>
      </c>
      <c r="F506" s="126" t="s">
        <v>992</v>
      </c>
      <c r="H506" s="125" t="s">
        <v>1</v>
      </c>
      <c r="L506" s="123"/>
      <c r="M506" s="127"/>
      <c r="T506" s="128"/>
      <c r="AT506" s="125" t="s">
        <v>173</v>
      </c>
      <c r="AU506" s="125" t="s">
        <v>86</v>
      </c>
      <c r="AV506" s="124" t="s">
        <v>81</v>
      </c>
      <c r="AW506" s="124" t="s">
        <v>32</v>
      </c>
      <c r="AX506" s="124" t="s">
        <v>76</v>
      </c>
      <c r="AY506" s="125" t="s">
        <v>164</v>
      </c>
    </row>
    <row r="507" spans="2:51" s="109" customFormat="1" ht="12">
      <c r="B507" s="108"/>
      <c r="D507" s="110" t="s">
        <v>173</v>
      </c>
      <c r="E507" s="111" t="s">
        <v>1</v>
      </c>
      <c r="F507" s="112" t="s">
        <v>81</v>
      </c>
      <c r="H507" s="113">
        <v>1</v>
      </c>
      <c r="L507" s="108"/>
      <c r="M507" s="114"/>
      <c r="T507" s="115"/>
      <c r="AT507" s="111" t="s">
        <v>173</v>
      </c>
      <c r="AU507" s="111" t="s">
        <v>86</v>
      </c>
      <c r="AV507" s="109" t="s">
        <v>86</v>
      </c>
      <c r="AW507" s="109" t="s">
        <v>32</v>
      </c>
      <c r="AX507" s="109" t="s">
        <v>81</v>
      </c>
      <c r="AY507" s="111" t="s">
        <v>164</v>
      </c>
    </row>
    <row r="508" spans="2:65" s="16" customFormat="1" ht="24.15" customHeight="1">
      <c r="B508" s="15"/>
      <c r="C508" s="95" t="s">
        <v>993</v>
      </c>
      <c r="D508" s="95" t="s">
        <v>167</v>
      </c>
      <c r="E508" s="96" t="s">
        <v>994</v>
      </c>
      <c r="F508" s="97" t="s">
        <v>995</v>
      </c>
      <c r="G508" s="98" t="s">
        <v>487</v>
      </c>
      <c r="H508" s="99">
        <v>1</v>
      </c>
      <c r="I508" s="3"/>
      <c r="J508" s="100">
        <f>ROUND(I508*H508,2)</f>
        <v>0</v>
      </c>
      <c r="K508" s="101"/>
      <c r="L508" s="15"/>
      <c r="M508" s="102" t="s">
        <v>1</v>
      </c>
      <c r="N508" s="103" t="s">
        <v>41</v>
      </c>
      <c r="P508" s="104">
        <f>O508*H508</f>
        <v>0</v>
      </c>
      <c r="Q508" s="104">
        <v>1E-05</v>
      </c>
      <c r="R508" s="104">
        <f>Q508*H508</f>
        <v>1E-05</v>
      </c>
      <c r="S508" s="104">
        <v>0.053</v>
      </c>
      <c r="T508" s="105">
        <f>S508*H508</f>
        <v>0.053</v>
      </c>
      <c r="AR508" s="106" t="s">
        <v>264</v>
      </c>
      <c r="AT508" s="106" t="s">
        <v>167</v>
      </c>
      <c r="AU508" s="106" t="s">
        <v>86</v>
      </c>
      <c r="AY508" s="29" t="s">
        <v>164</v>
      </c>
      <c r="BE508" s="107">
        <f>IF(N508="základní",J508,0)</f>
        <v>0</v>
      </c>
      <c r="BF508" s="107">
        <f>IF(N508="snížená",J508,0)</f>
        <v>0</v>
      </c>
      <c r="BG508" s="107">
        <f>IF(N508="zákl. přenesená",J508,0)</f>
        <v>0</v>
      </c>
      <c r="BH508" s="107">
        <f>IF(N508="sníž. přenesená",J508,0)</f>
        <v>0</v>
      </c>
      <c r="BI508" s="107">
        <f>IF(N508="nulová",J508,0)</f>
        <v>0</v>
      </c>
      <c r="BJ508" s="29" t="s">
        <v>81</v>
      </c>
      <c r="BK508" s="107">
        <f>ROUND(I508*H508,2)</f>
        <v>0</v>
      </c>
      <c r="BL508" s="29" t="s">
        <v>264</v>
      </c>
      <c r="BM508" s="106" t="s">
        <v>996</v>
      </c>
    </row>
    <row r="509" spans="2:51" s="124" customFormat="1" ht="12">
      <c r="B509" s="123"/>
      <c r="D509" s="110" t="s">
        <v>173</v>
      </c>
      <c r="E509" s="125" t="s">
        <v>1</v>
      </c>
      <c r="F509" s="126" t="s">
        <v>997</v>
      </c>
      <c r="H509" s="125" t="s">
        <v>1</v>
      </c>
      <c r="L509" s="123"/>
      <c r="M509" s="127"/>
      <c r="T509" s="128"/>
      <c r="AT509" s="125" t="s">
        <v>173</v>
      </c>
      <c r="AU509" s="125" t="s">
        <v>86</v>
      </c>
      <c r="AV509" s="124" t="s">
        <v>81</v>
      </c>
      <c r="AW509" s="124" t="s">
        <v>32</v>
      </c>
      <c r="AX509" s="124" t="s">
        <v>76</v>
      </c>
      <c r="AY509" s="125" t="s">
        <v>164</v>
      </c>
    </row>
    <row r="510" spans="2:51" s="109" customFormat="1" ht="12">
      <c r="B510" s="108"/>
      <c r="D510" s="110" t="s">
        <v>173</v>
      </c>
      <c r="E510" s="111" t="s">
        <v>1</v>
      </c>
      <c r="F510" s="112" t="s">
        <v>81</v>
      </c>
      <c r="H510" s="113">
        <v>1</v>
      </c>
      <c r="L510" s="108"/>
      <c r="M510" s="114"/>
      <c r="T510" s="115"/>
      <c r="AT510" s="111" t="s">
        <v>173</v>
      </c>
      <c r="AU510" s="111" t="s">
        <v>86</v>
      </c>
      <c r="AV510" s="109" t="s">
        <v>86</v>
      </c>
      <c r="AW510" s="109" t="s">
        <v>32</v>
      </c>
      <c r="AX510" s="109" t="s">
        <v>81</v>
      </c>
      <c r="AY510" s="111" t="s">
        <v>164</v>
      </c>
    </row>
    <row r="511" spans="2:65" s="16" customFormat="1" ht="24.15" customHeight="1">
      <c r="B511" s="15"/>
      <c r="C511" s="95" t="s">
        <v>998</v>
      </c>
      <c r="D511" s="95" t="s">
        <v>167</v>
      </c>
      <c r="E511" s="96" t="s">
        <v>999</v>
      </c>
      <c r="F511" s="97" t="s">
        <v>1000</v>
      </c>
      <c r="G511" s="98" t="s">
        <v>487</v>
      </c>
      <c r="H511" s="99">
        <v>5</v>
      </c>
      <c r="I511" s="3"/>
      <c r="J511" s="100">
        <f>ROUND(I511*H511,2)</f>
        <v>0</v>
      </c>
      <c r="K511" s="101"/>
      <c r="L511" s="15"/>
      <c r="M511" s="102" t="s">
        <v>1</v>
      </c>
      <c r="N511" s="103" t="s">
        <v>41</v>
      </c>
      <c r="P511" s="104">
        <f>O511*H511</f>
        <v>0</v>
      </c>
      <c r="Q511" s="104">
        <v>1E-05</v>
      </c>
      <c r="R511" s="104">
        <f>Q511*H511</f>
        <v>5E-05</v>
      </c>
      <c r="S511" s="104">
        <v>0.005</v>
      </c>
      <c r="T511" s="105">
        <f>S511*H511</f>
        <v>0.025</v>
      </c>
      <c r="AR511" s="106" t="s">
        <v>264</v>
      </c>
      <c r="AT511" s="106" t="s">
        <v>167</v>
      </c>
      <c r="AU511" s="106" t="s">
        <v>86</v>
      </c>
      <c r="AY511" s="29" t="s">
        <v>164</v>
      </c>
      <c r="BE511" s="107">
        <f>IF(N511="základní",J511,0)</f>
        <v>0</v>
      </c>
      <c r="BF511" s="107">
        <f>IF(N511="snížená",J511,0)</f>
        <v>0</v>
      </c>
      <c r="BG511" s="107">
        <f>IF(N511="zákl. přenesená",J511,0)</f>
        <v>0</v>
      </c>
      <c r="BH511" s="107">
        <f>IF(N511="sníž. přenesená",J511,0)</f>
        <v>0</v>
      </c>
      <c r="BI511" s="107">
        <f>IF(N511="nulová",J511,0)</f>
        <v>0</v>
      </c>
      <c r="BJ511" s="29" t="s">
        <v>81</v>
      </c>
      <c r="BK511" s="107">
        <f>ROUND(I511*H511,2)</f>
        <v>0</v>
      </c>
      <c r="BL511" s="29" t="s">
        <v>264</v>
      </c>
      <c r="BM511" s="106" t="s">
        <v>1001</v>
      </c>
    </row>
    <row r="512" spans="2:51" s="124" customFormat="1" ht="12">
      <c r="B512" s="123"/>
      <c r="D512" s="110" t="s">
        <v>173</v>
      </c>
      <c r="E512" s="125" t="s">
        <v>1</v>
      </c>
      <c r="F512" s="126" t="s">
        <v>997</v>
      </c>
      <c r="H512" s="125" t="s">
        <v>1</v>
      </c>
      <c r="L512" s="123"/>
      <c r="M512" s="127"/>
      <c r="T512" s="128"/>
      <c r="AT512" s="125" t="s">
        <v>173</v>
      </c>
      <c r="AU512" s="125" t="s">
        <v>86</v>
      </c>
      <c r="AV512" s="124" t="s">
        <v>81</v>
      </c>
      <c r="AW512" s="124" t="s">
        <v>32</v>
      </c>
      <c r="AX512" s="124" t="s">
        <v>76</v>
      </c>
      <c r="AY512" s="125" t="s">
        <v>164</v>
      </c>
    </row>
    <row r="513" spans="2:51" s="109" customFormat="1" ht="12">
      <c r="B513" s="108"/>
      <c r="D513" s="110" t="s">
        <v>173</v>
      </c>
      <c r="E513" s="111" t="s">
        <v>1</v>
      </c>
      <c r="F513" s="112" t="s">
        <v>196</v>
      </c>
      <c r="H513" s="113">
        <v>5</v>
      </c>
      <c r="L513" s="108"/>
      <c r="M513" s="114"/>
      <c r="T513" s="115"/>
      <c r="AT513" s="111" t="s">
        <v>173</v>
      </c>
      <c r="AU513" s="111" t="s">
        <v>86</v>
      </c>
      <c r="AV513" s="109" t="s">
        <v>86</v>
      </c>
      <c r="AW513" s="109" t="s">
        <v>32</v>
      </c>
      <c r="AX513" s="109" t="s">
        <v>81</v>
      </c>
      <c r="AY513" s="111" t="s">
        <v>164</v>
      </c>
    </row>
    <row r="514" spans="2:65" s="16" customFormat="1" ht="24.15" customHeight="1">
      <c r="B514" s="15"/>
      <c r="C514" s="95" t="s">
        <v>1002</v>
      </c>
      <c r="D514" s="95" t="s">
        <v>167</v>
      </c>
      <c r="E514" s="96" t="s">
        <v>1003</v>
      </c>
      <c r="F514" s="97" t="s">
        <v>1004</v>
      </c>
      <c r="G514" s="98" t="s">
        <v>487</v>
      </c>
      <c r="H514" s="99">
        <v>3</v>
      </c>
      <c r="I514" s="3"/>
      <c r="J514" s="100">
        <f>ROUND(I514*H514,2)</f>
        <v>0</v>
      </c>
      <c r="K514" s="101"/>
      <c r="L514" s="15"/>
      <c r="M514" s="102" t="s">
        <v>1</v>
      </c>
      <c r="N514" s="103" t="s">
        <v>41</v>
      </c>
      <c r="P514" s="104">
        <f>O514*H514</f>
        <v>0</v>
      </c>
      <c r="Q514" s="104">
        <v>1E-05</v>
      </c>
      <c r="R514" s="104">
        <f>Q514*H514</f>
        <v>3.0000000000000004E-05</v>
      </c>
      <c r="S514" s="104">
        <v>5E-05</v>
      </c>
      <c r="T514" s="105">
        <f>S514*H514</f>
        <v>0.00015000000000000001</v>
      </c>
      <c r="AR514" s="106" t="s">
        <v>264</v>
      </c>
      <c r="AT514" s="106" t="s">
        <v>167</v>
      </c>
      <c r="AU514" s="106" t="s">
        <v>86</v>
      </c>
      <c r="AY514" s="29" t="s">
        <v>164</v>
      </c>
      <c r="BE514" s="107">
        <f>IF(N514="základní",J514,0)</f>
        <v>0</v>
      </c>
      <c r="BF514" s="107">
        <f>IF(N514="snížená",J514,0)</f>
        <v>0</v>
      </c>
      <c r="BG514" s="107">
        <f>IF(N514="zákl. přenesená",J514,0)</f>
        <v>0</v>
      </c>
      <c r="BH514" s="107">
        <f>IF(N514="sníž. přenesená",J514,0)</f>
        <v>0</v>
      </c>
      <c r="BI514" s="107">
        <f>IF(N514="nulová",J514,0)</f>
        <v>0</v>
      </c>
      <c r="BJ514" s="29" t="s">
        <v>81</v>
      </c>
      <c r="BK514" s="107">
        <f>ROUND(I514*H514,2)</f>
        <v>0</v>
      </c>
      <c r="BL514" s="29" t="s">
        <v>264</v>
      </c>
      <c r="BM514" s="106" t="s">
        <v>1005</v>
      </c>
    </row>
    <row r="515" spans="2:51" s="124" customFormat="1" ht="20">
      <c r="B515" s="123"/>
      <c r="D515" s="110" t="s">
        <v>173</v>
      </c>
      <c r="E515" s="125" t="s">
        <v>1</v>
      </c>
      <c r="F515" s="126" t="s">
        <v>982</v>
      </c>
      <c r="H515" s="125" t="s">
        <v>1</v>
      </c>
      <c r="L515" s="123"/>
      <c r="M515" s="127"/>
      <c r="T515" s="128"/>
      <c r="AT515" s="125" t="s">
        <v>173</v>
      </c>
      <c r="AU515" s="125" t="s">
        <v>86</v>
      </c>
      <c r="AV515" s="124" t="s">
        <v>81</v>
      </c>
      <c r="AW515" s="124" t="s">
        <v>32</v>
      </c>
      <c r="AX515" s="124" t="s">
        <v>76</v>
      </c>
      <c r="AY515" s="125" t="s">
        <v>164</v>
      </c>
    </row>
    <row r="516" spans="2:51" s="109" customFormat="1" ht="12">
      <c r="B516" s="108"/>
      <c r="D516" s="110" t="s">
        <v>173</v>
      </c>
      <c r="E516" s="111" t="s">
        <v>1</v>
      </c>
      <c r="F516" s="112" t="s">
        <v>165</v>
      </c>
      <c r="H516" s="113">
        <v>3</v>
      </c>
      <c r="L516" s="108"/>
      <c r="M516" s="114"/>
      <c r="T516" s="115"/>
      <c r="AT516" s="111" t="s">
        <v>173</v>
      </c>
      <c r="AU516" s="111" t="s">
        <v>86</v>
      </c>
      <c r="AV516" s="109" t="s">
        <v>86</v>
      </c>
      <c r="AW516" s="109" t="s">
        <v>32</v>
      </c>
      <c r="AX516" s="109" t="s">
        <v>81</v>
      </c>
      <c r="AY516" s="111" t="s">
        <v>164</v>
      </c>
    </row>
    <row r="517" spans="2:65" s="16" customFormat="1" ht="24.15" customHeight="1">
      <c r="B517" s="15"/>
      <c r="C517" s="95" t="s">
        <v>1006</v>
      </c>
      <c r="D517" s="95" t="s">
        <v>167</v>
      </c>
      <c r="E517" s="96" t="s">
        <v>1007</v>
      </c>
      <c r="F517" s="97" t="s">
        <v>1008</v>
      </c>
      <c r="G517" s="98" t="s">
        <v>487</v>
      </c>
      <c r="H517" s="99">
        <v>4</v>
      </c>
      <c r="I517" s="3"/>
      <c r="J517" s="100">
        <f>ROUND(I517*H517,2)</f>
        <v>0</v>
      </c>
      <c r="K517" s="101"/>
      <c r="L517" s="15"/>
      <c r="M517" s="102" t="s">
        <v>1</v>
      </c>
      <c r="N517" s="103" t="s">
        <v>41</v>
      </c>
      <c r="P517" s="104">
        <f>O517*H517</f>
        <v>0</v>
      </c>
      <c r="Q517" s="104">
        <v>1E-05</v>
      </c>
      <c r="R517" s="104">
        <f>Q517*H517</f>
        <v>4E-05</v>
      </c>
      <c r="S517" s="104">
        <v>6E-05</v>
      </c>
      <c r="T517" s="105">
        <f>S517*H517</f>
        <v>0.00024</v>
      </c>
      <c r="AR517" s="106" t="s">
        <v>264</v>
      </c>
      <c r="AT517" s="106" t="s">
        <v>167</v>
      </c>
      <c r="AU517" s="106" t="s">
        <v>86</v>
      </c>
      <c r="AY517" s="29" t="s">
        <v>164</v>
      </c>
      <c r="BE517" s="107">
        <f>IF(N517="základní",J517,0)</f>
        <v>0</v>
      </c>
      <c r="BF517" s="107">
        <f>IF(N517="snížená",J517,0)</f>
        <v>0</v>
      </c>
      <c r="BG517" s="107">
        <f>IF(N517="zákl. přenesená",J517,0)</f>
        <v>0</v>
      </c>
      <c r="BH517" s="107">
        <f>IF(N517="sníž. přenesená",J517,0)</f>
        <v>0</v>
      </c>
      <c r="BI517" s="107">
        <f>IF(N517="nulová",J517,0)</f>
        <v>0</v>
      </c>
      <c r="BJ517" s="29" t="s">
        <v>81</v>
      </c>
      <c r="BK517" s="107">
        <f>ROUND(I517*H517,2)</f>
        <v>0</v>
      </c>
      <c r="BL517" s="29" t="s">
        <v>264</v>
      </c>
      <c r="BM517" s="106" t="s">
        <v>1009</v>
      </c>
    </row>
    <row r="518" spans="2:51" s="124" customFormat="1" ht="20">
      <c r="B518" s="123"/>
      <c r="D518" s="110" t="s">
        <v>173</v>
      </c>
      <c r="E518" s="125" t="s">
        <v>1</v>
      </c>
      <c r="F518" s="126" t="s">
        <v>982</v>
      </c>
      <c r="H518" s="125" t="s">
        <v>1</v>
      </c>
      <c r="L518" s="123"/>
      <c r="M518" s="127"/>
      <c r="T518" s="128"/>
      <c r="AT518" s="125" t="s">
        <v>173</v>
      </c>
      <c r="AU518" s="125" t="s">
        <v>86</v>
      </c>
      <c r="AV518" s="124" t="s">
        <v>81</v>
      </c>
      <c r="AW518" s="124" t="s">
        <v>32</v>
      </c>
      <c r="AX518" s="124" t="s">
        <v>76</v>
      </c>
      <c r="AY518" s="125" t="s">
        <v>164</v>
      </c>
    </row>
    <row r="519" spans="2:51" s="109" customFormat="1" ht="12">
      <c r="B519" s="108"/>
      <c r="D519" s="110" t="s">
        <v>173</v>
      </c>
      <c r="E519" s="111" t="s">
        <v>1</v>
      </c>
      <c r="F519" s="112" t="s">
        <v>171</v>
      </c>
      <c r="H519" s="113">
        <v>4</v>
      </c>
      <c r="L519" s="108"/>
      <c r="M519" s="114"/>
      <c r="T519" s="115"/>
      <c r="AT519" s="111" t="s">
        <v>173</v>
      </c>
      <c r="AU519" s="111" t="s">
        <v>86</v>
      </c>
      <c r="AV519" s="109" t="s">
        <v>86</v>
      </c>
      <c r="AW519" s="109" t="s">
        <v>32</v>
      </c>
      <c r="AX519" s="109" t="s">
        <v>81</v>
      </c>
      <c r="AY519" s="111" t="s">
        <v>164</v>
      </c>
    </row>
    <row r="520" spans="2:65" s="16" customFormat="1" ht="24.15" customHeight="1">
      <c r="B520" s="15"/>
      <c r="C520" s="95" t="s">
        <v>1010</v>
      </c>
      <c r="D520" s="95" t="s">
        <v>167</v>
      </c>
      <c r="E520" s="96" t="s">
        <v>1011</v>
      </c>
      <c r="F520" s="97" t="s">
        <v>1012</v>
      </c>
      <c r="G520" s="98" t="s">
        <v>487</v>
      </c>
      <c r="H520" s="99">
        <v>4</v>
      </c>
      <c r="I520" s="3"/>
      <c r="J520" s="100">
        <f>ROUND(I520*H520,2)</f>
        <v>0</v>
      </c>
      <c r="K520" s="101"/>
      <c r="L520" s="15"/>
      <c r="M520" s="102" t="s">
        <v>1</v>
      </c>
      <c r="N520" s="103" t="s">
        <v>41</v>
      </c>
      <c r="P520" s="104">
        <f>O520*H520</f>
        <v>0</v>
      </c>
      <c r="Q520" s="104">
        <v>1E-05</v>
      </c>
      <c r="R520" s="104">
        <f>Q520*H520</f>
        <v>4E-05</v>
      </c>
      <c r="S520" s="104">
        <v>0.00025</v>
      </c>
      <c r="T520" s="105">
        <f>S520*H520</f>
        <v>0.001</v>
      </c>
      <c r="AR520" s="106" t="s">
        <v>264</v>
      </c>
      <c r="AT520" s="106" t="s">
        <v>167</v>
      </c>
      <c r="AU520" s="106" t="s">
        <v>86</v>
      </c>
      <c r="AY520" s="29" t="s">
        <v>164</v>
      </c>
      <c r="BE520" s="107">
        <f>IF(N520="základní",J520,0)</f>
        <v>0</v>
      </c>
      <c r="BF520" s="107">
        <f>IF(N520="snížená",J520,0)</f>
        <v>0</v>
      </c>
      <c r="BG520" s="107">
        <f>IF(N520="zákl. přenesená",J520,0)</f>
        <v>0</v>
      </c>
      <c r="BH520" s="107">
        <f>IF(N520="sníž. přenesená",J520,0)</f>
        <v>0</v>
      </c>
      <c r="BI520" s="107">
        <f>IF(N520="nulová",J520,0)</f>
        <v>0</v>
      </c>
      <c r="BJ520" s="29" t="s">
        <v>81</v>
      </c>
      <c r="BK520" s="107">
        <f>ROUND(I520*H520,2)</f>
        <v>0</v>
      </c>
      <c r="BL520" s="29" t="s">
        <v>264</v>
      </c>
      <c r="BM520" s="106" t="s">
        <v>1013</v>
      </c>
    </row>
    <row r="521" spans="2:51" s="124" customFormat="1" ht="20">
      <c r="B521" s="123"/>
      <c r="D521" s="110" t="s">
        <v>173</v>
      </c>
      <c r="E521" s="125" t="s">
        <v>1</v>
      </c>
      <c r="F521" s="126" t="s">
        <v>982</v>
      </c>
      <c r="H521" s="125" t="s">
        <v>1</v>
      </c>
      <c r="L521" s="123"/>
      <c r="M521" s="127"/>
      <c r="T521" s="128"/>
      <c r="AT521" s="125" t="s">
        <v>173</v>
      </c>
      <c r="AU521" s="125" t="s">
        <v>86</v>
      </c>
      <c r="AV521" s="124" t="s">
        <v>81</v>
      </c>
      <c r="AW521" s="124" t="s">
        <v>32</v>
      </c>
      <c r="AX521" s="124" t="s">
        <v>76</v>
      </c>
      <c r="AY521" s="125" t="s">
        <v>164</v>
      </c>
    </row>
    <row r="522" spans="2:51" s="109" customFormat="1" ht="12">
      <c r="B522" s="108"/>
      <c r="D522" s="110" t="s">
        <v>173</v>
      </c>
      <c r="E522" s="111" t="s">
        <v>1</v>
      </c>
      <c r="F522" s="112" t="s">
        <v>171</v>
      </c>
      <c r="H522" s="113">
        <v>4</v>
      </c>
      <c r="L522" s="108"/>
      <c r="M522" s="114"/>
      <c r="T522" s="115"/>
      <c r="AT522" s="111" t="s">
        <v>173</v>
      </c>
      <c r="AU522" s="111" t="s">
        <v>86</v>
      </c>
      <c r="AV522" s="109" t="s">
        <v>86</v>
      </c>
      <c r="AW522" s="109" t="s">
        <v>32</v>
      </c>
      <c r="AX522" s="109" t="s">
        <v>81</v>
      </c>
      <c r="AY522" s="111" t="s">
        <v>164</v>
      </c>
    </row>
    <row r="523" spans="2:65" s="16" customFormat="1" ht="24.15" customHeight="1">
      <c r="B523" s="15"/>
      <c r="C523" s="95" t="s">
        <v>1014</v>
      </c>
      <c r="D523" s="95" t="s">
        <v>167</v>
      </c>
      <c r="E523" s="96" t="s">
        <v>1015</v>
      </c>
      <c r="F523" s="97" t="s">
        <v>1016</v>
      </c>
      <c r="G523" s="98" t="s">
        <v>487</v>
      </c>
      <c r="H523" s="99">
        <v>1</v>
      </c>
      <c r="I523" s="3"/>
      <c r="J523" s="100">
        <f>ROUND(I523*H523,2)</f>
        <v>0</v>
      </c>
      <c r="K523" s="101"/>
      <c r="L523" s="15"/>
      <c r="M523" s="102" t="s">
        <v>1</v>
      </c>
      <c r="N523" s="103" t="s">
        <v>41</v>
      </c>
      <c r="P523" s="104">
        <f>O523*H523</f>
        <v>0</v>
      </c>
      <c r="Q523" s="104">
        <v>1E-05</v>
      </c>
      <c r="R523" s="104">
        <f>Q523*H523</f>
        <v>1E-05</v>
      </c>
      <c r="S523" s="104">
        <v>0.00025</v>
      </c>
      <c r="T523" s="105">
        <f>S523*H523</f>
        <v>0.00025</v>
      </c>
      <c r="AR523" s="106" t="s">
        <v>264</v>
      </c>
      <c r="AT523" s="106" t="s">
        <v>167</v>
      </c>
      <c r="AU523" s="106" t="s">
        <v>86</v>
      </c>
      <c r="AY523" s="29" t="s">
        <v>164</v>
      </c>
      <c r="BE523" s="107">
        <f>IF(N523="základní",J523,0)</f>
        <v>0</v>
      </c>
      <c r="BF523" s="107">
        <f>IF(N523="snížená",J523,0)</f>
        <v>0</v>
      </c>
      <c r="BG523" s="107">
        <f>IF(N523="zákl. přenesená",J523,0)</f>
        <v>0</v>
      </c>
      <c r="BH523" s="107">
        <f>IF(N523="sníž. přenesená",J523,0)</f>
        <v>0</v>
      </c>
      <c r="BI523" s="107">
        <f>IF(N523="nulová",J523,0)</f>
        <v>0</v>
      </c>
      <c r="BJ523" s="29" t="s">
        <v>81</v>
      </c>
      <c r="BK523" s="107">
        <f>ROUND(I523*H523,2)</f>
        <v>0</v>
      </c>
      <c r="BL523" s="29" t="s">
        <v>264</v>
      </c>
      <c r="BM523" s="106" t="s">
        <v>1017</v>
      </c>
    </row>
    <row r="524" spans="2:51" s="124" customFormat="1" ht="12">
      <c r="B524" s="123"/>
      <c r="D524" s="110" t="s">
        <v>173</v>
      </c>
      <c r="E524" s="125" t="s">
        <v>1</v>
      </c>
      <c r="F524" s="126" t="s">
        <v>1018</v>
      </c>
      <c r="H524" s="125" t="s">
        <v>1</v>
      </c>
      <c r="L524" s="123"/>
      <c r="M524" s="127"/>
      <c r="T524" s="128"/>
      <c r="AT524" s="125" t="s">
        <v>173</v>
      </c>
      <c r="AU524" s="125" t="s">
        <v>86</v>
      </c>
      <c r="AV524" s="124" t="s">
        <v>81</v>
      </c>
      <c r="AW524" s="124" t="s">
        <v>32</v>
      </c>
      <c r="AX524" s="124" t="s">
        <v>76</v>
      </c>
      <c r="AY524" s="125" t="s">
        <v>164</v>
      </c>
    </row>
    <row r="525" spans="2:51" s="109" customFormat="1" ht="12">
      <c r="B525" s="108"/>
      <c r="D525" s="110" t="s">
        <v>173</v>
      </c>
      <c r="E525" s="111" t="s">
        <v>1</v>
      </c>
      <c r="F525" s="112" t="s">
        <v>81</v>
      </c>
      <c r="H525" s="113">
        <v>1</v>
      </c>
      <c r="L525" s="108"/>
      <c r="M525" s="114"/>
      <c r="T525" s="115"/>
      <c r="AT525" s="111" t="s">
        <v>173</v>
      </c>
      <c r="AU525" s="111" t="s">
        <v>86</v>
      </c>
      <c r="AV525" s="109" t="s">
        <v>86</v>
      </c>
      <c r="AW525" s="109" t="s">
        <v>32</v>
      </c>
      <c r="AX525" s="109" t="s">
        <v>81</v>
      </c>
      <c r="AY525" s="111" t="s">
        <v>164</v>
      </c>
    </row>
    <row r="526" spans="2:65" s="16" customFormat="1" ht="24.15" customHeight="1">
      <c r="B526" s="15"/>
      <c r="C526" s="95" t="s">
        <v>1019</v>
      </c>
      <c r="D526" s="95" t="s">
        <v>167</v>
      </c>
      <c r="E526" s="96" t="s">
        <v>1020</v>
      </c>
      <c r="F526" s="97" t="s">
        <v>1021</v>
      </c>
      <c r="G526" s="98" t="s">
        <v>462</v>
      </c>
      <c r="H526" s="99">
        <v>1</v>
      </c>
      <c r="I526" s="3"/>
      <c r="J526" s="100">
        <f>ROUND(I526*H526,2)</f>
        <v>0</v>
      </c>
      <c r="K526" s="101"/>
      <c r="L526" s="15"/>
      <c r="M526" s="102" t="s">
        <v>1</v>
      </c>
      <c r="N526" s="103" t="s">
        <v>41</v>
      </c>
      <c r="P526" s="104">
        <f>O526*H526</f>
        <v>0</v>
      </c>
      <c r="Q526" s="104">
        <v>1E-05</v>
      </c>
      <c r="R526" s="104">
        <f>Q526*H526</f>
        <v>1E-05</v>
      </c>
      <c r="S526" s="104">
        <v>0.00025</v>
      </c>
      <c r="T526" s="105">
        <f>S526*H526</f>
        <v>0.00025</v>
      </c>
      <c r="AR526" s="106" t="s">
        <v>264</v>
      </c>
      <c r="AT526" s="106" t="s">
        <v>167</v>
      </c>
      <c r="AU526" s="106" t="s">
        <v>86</v>
      </c>
      <c r="AY526" s="29" t="s">
        <v>164</v>
      </c>
      <c r="BE526" s="107">
        <f>IF(N526="základní",J526,0)</f>
        <v>0</v>
      </c>
      <c r="BF526" s="107">
        <f>IF(N526="snížená",J526,0)</f>
        <v>0</v>
      </c>
      <c r="BG526" s="107">
        <f>IF(N526="zákl. přenesená",J526,0)</f>
        <v>0</v>
      </c>
      <c r="BH526" s="107">
        <f>IF(N526="sníž. přenesená",J526,0)</f>
        <v>0</v>
      </c>
      <c r="BI526" s="107">
        <f>IF(N526="nulová",J526,0)</f>
        <v>0</v>
      </c>
      <c r="BJ526" s="29" t="s">
        <v>81</v>
      </c>
      <c r="BK526" s="107">
        <f>ROUND(I526*H526,2)</f>
        <v>0</v>
      </c>
      <c r="BL526" s="29" t="s">
        <v>264</v>
      </c>
      <c r="BM526" s="106" t="s">
        <v>1022</v>
      </c>
    </row>
    <row r="527" spans="2:51" s="124" customFormat="1" ht="12">
      <c r="B527" s="123"/>
      <c r="D527" s="110" t="s">
        <v>173</v>
      </c>
      <c r="E527" s="125" t="s">
        <v>1</v>
      </c>
      <c r="F527" s="126" t="s">
        <v>1023</v>
      </c>
      <c r="H527" s="125" t="s">
        <v>1</v>
      </c>
      <c r="L527" s="123"/>
      <c r="M527" s="127"/>
      <c r="T527" s="128"/>
      <c r="AT527" s="125" t="s">
        <v>173</v>
      </c>
      <c r="AU527" s="125" t="s">
        <v>86</v>
      </c>
      <c r="AV527" s="124" t="s">
        <v>81</v>
      </c>
      <c r="AW527" s="124" t="s">
        <v>32</v>
      </c>
      <c r="AX527" s="124" t="s">
        <v>76</v>
      </c>
      <c r="AY527" s="125" t="s">
        <v>164</v>
      </c>
    </row>
    <row r="528" spans="2:51" s="109" customFormat="1" ht="12">
      <c r="B528" s="108"/>
      <c r="D528" s="110" t="s">
        <v>173</v>
      </c>
      <c r="E528" s="111" t="s">
        <v>1</v>
      </c>
      <c r="F528" s="112" t="s">
        <v>81</v>
      </c>
      <c r="H528" s="113">
        <v>1</v>
      </c>
      <c r="L528" s="108"/>
      <c r="M528" s="114"/>
      <c r="T528" s="115"/>
      <c r="AT528" s="111" t="s">
        <v>173</v>
      </c>
      <c r="AU528" s="111" t="s">
        <v>86</v>
      </c>
      <c r="AV528" s="109" t="s">
        <v>86</v>
      </c>
      <c r="AW528" s="109" t="s">
        <v>32</v>
      </c>
      <c r="AX528" s="109" t="s">
        <v>81</v>
      </c>
      <c r="AY528" s="111" t="s">
        <v>164</v>
      </c>
    </row>
    <row r="529" spans="2:65" s="16" customFormat="1" ht="24.15" customHeight="1">
      <c r="B529" s="15"/>
      <c r="C529" s="95" t="s">
        <v>1024</v>
      </c>
      <c r="D529" s="95" t="s">
        <v>167</v>
      </c>
      <c r="E529" s="96" t="s">
        <v>1025</v>
      </c>
      <c r="F529" s="97" t="s">
        <v>1026</v>
      </c>
      <c r="G529" s="98" t="s">
        <v>487</v>
      </c>
      <c r="H529" s="99">
        <v>1</v>
      </c>
      <c r="I529" s="3"/>
      <c r="J529" s="100">
        <f>ROUND(I529*H529,2)</f>
        <v>0</v>
      </c>
      <c r="K529" s="101"/>
      <c r="L529" s="15"/>
      <c r="M529" s="102" t="s">
        <v>1</v>
      </c>
      <c r="N529" s="103" t="s">
        <v>41</v>
      </c>
      <c r="P529" s="104">
        <f>O529*H529</f>
        <v>0</v>
      </c>
      <c r="Q529" s="104">
        <v>1E-05</v>
      </c>
      <c r="R529" s="104">
        <f>Q529*H529</f>
        <v>1E-05</v>
      </c>
      <c r="S529" s="104">
        <v>0.00025</v>
      </c>
      <c r="T529" s="105">
        <f>S529*H529</f>
        <v>0.00025</v>
      </c>
      <c r="AR529" s="106" t="s">
        <v>264</v>
      </c>
      <c r="AT529" s="106" t="s">
        <v>167</v>
      </c>
      <c r="AU529" s="106" t="s">
        <v>86</v>
      </c>
      <c r="AY529" s="29" t="s">
        <v>164</v>
      </c>
      <c r="BE529" s="107">
        <f>IF(N529="základní",J529,0)</f>
        <v>0</v>
      </c>
      <c r="BF529" s="107">
        <f>IF(N529="snížená",J529,0)</f>
        <v>0</v>
      </c>
      <c r="BG529" s="107">
        <f>IF(N529="zákl. přenesená",J529,0)</f>
        <v>0</v>
      </c>
      <c r="BH529" s="107">
        <f>IF(N529="sníž. přenesená",J529,0)</f>
        <v>0</v>
      </c>
      <c r="BI529" s="107">
        <f>IF(N529="nulová",J529,0)</f>
        <v>0</v>
      </c>
      <c r="BJ529" s="29" t="s">
        <v>81</v>
      </c>
      <c r="BK529" s="107">
        <f>ROUND(I529*H529,2)</f>
        <v>0</v>
      </c>
      <c r="BL529" s="29" t="s">
        <v>264</v>
      </c>
      <c r="BM529" s="106" t="s">
        <v>1027</v>
      </c>
    </row>
    <row r="530" spans="2:51" s="124" customFormat="1" ht="12">
      <c r="B530" s="123"/>
      <c r="D530" s="110" t="s">
        <v>173</v>
      </c>
      <c r="E530" s="125" t="s">
        <v>1</v>
      </c>
      <c r="F530" s="126" t="s">
        <v>1028</v>
      </c>
      <c r="H530" s="125" t="s">
        <v>1</v>
      </c>
      <c r="L530" s="123"/>
      <c r="M530" s="127"/>
      <c r="T530" s="128"/>
      <c r="AT530" s="125" t="s">
        <v>173</v>
      </c>
      <c r="AU530" s="125" t="s">
        <v>86</v>
      </c>
      <c r="AV530" s="124" t="s">
        <v>81</v>
      </c>
      <c r="AW530" s="124" t="s">
        <v>32</v>
      </c>
      <c r="AX530" s="124" t="s">
        <v>76</v>
      </c>
      <c r="AY530" s="125" t="s">
        <v>164</v>
      </c>
    </row>
    <row r="531" spans="2:51" s="109" customFormat="1" ht="12">
      <c r="B531" s="108"/>
      <c r="D531" s="110" t="s">
        <v>173</v>
      </c>
      <c r="E531" s="111" t="s">
        <v>1</v>
      </c>
      <c r="F531" s="112" t="s">
        <v>81</v>
      </c>
      <c r="H531" s="113">
        <v>1</v>
      </c>
      <c r="L531" s="108"/>
      <c r="M531" s="114"/>
      <c r="T531" s="115"/>
      <c r="AT531" s="111" t="s">
        <v>173</v>
      </c>
      <c r="AU531" s="111" t="s">
        <v>86</v>
      </c>
      <c r="AV531" s="109" t="s">
        <v>86</v>
      </c>
      <c r="AW531" s="109" t="s">
        <v>32</v>
      </c>
      <c r="AX531" s="109" t="s">
        <v>81</v>
      </c>
      <c r="AY531" s="111" t="s">
        <v>164</v>
      </c>
    </row>
    <row r="532" spans="2:65" s="16" customFormat="1" ht="24.15" customHeight="1">
      <c r="B532" s="15"/>
      <c r="C532" s="95" t="s">
        <v>1029</v>
      </c>
      <c r="D532" s="95" t="s">
        <v>167</v>
      </c>
      <c r="E532" s="96" t="s">
        <v>1030</v>
      </c>
      <c r="F532" s="97" t="s">
        <v>1031</v>
      </c>
      <c r="G532" s="98" t="s">
        <v>487</v>
      </c>
      <c r="H532" s="99">
        <v>1</v>
      </c>
      <c r="I532" s="3"/>
      <c r="J532" s="100">
        <f aca="true" t="shared" si="30" ref="J532:J541">ROUND(I532*H532,2)</f>
        <v>0</v>
      </c>
      <c r="K532" s="101"/>
      <c r="L532" s="15"/>
      <c r="M532" s="102" t="s">
        <v>1</v>
      </c>
      <c r="N532" s="103" t="s">
        <v>41</v>
      </c>
      <c r="P532" s="104">
        <f aca="true" t="shared" si="31" ref="P532:P541">O532*H532</f>
        <v>0</v>
      </c>
      <c r="Q532" s="104">
        <v>1E-05</v>
      </c>
      <c r="R532" s="104">
        <f aca="true" t="shared" si="32" ref="R532:R541">Q532*H532</f>
        <v>1E-05</v>
      </c>
      <c r="S532" s="104">
        <v>0.00025</v>
      </c>
      <c r="T532" s="105">
        <f aca="true" t="shared" si="33" ref="T532:T541">S532*H532</f>
        <v>0.00025</v>
      </c>
      <c r="AR532" s="106" t="s">
        <v>264</v>
      </c>
      <c r="AT532" s="106" t="s">
        <v>167</v>
      </c>
      <c r="AU532" s="106" t="s">
        <v>86</v>
      </c>
      <c r="AY532" s="29" t="s">
        <v>164</v>
      </c>
      <c r="BE532" s="107">
        <f aca="true" t="shared" si="34" ref="BE532:BE541">IF(N532="základní",J532,0)</f>
        <v>0</v>
      </c>
      <c r="BF532" s="107">
        <f aca="true" t="shared" si="35" ref="BF532:BF541">IF(N532="snížená",J532,0)</f>
        <v>0</v>
      </c>
      <c r="BG532" s="107">
        <f aca="true" t="shared" si="36" ref="BG532:BG541">IF(N532="zákl. přenesená",J532,0)</f>
        <v>0</v>
      </c>
      <c r="BH532" s="107">
        <f aca="true" t="shared" si="37" ref="BH532:BH541">IF(N532="sníž. přenesená",J532,0)</f>
        <v>0</v>
      </c>
      <c r="BI532" s="107">
        <f aca="true" t="shared" si="38" ref="BI532:BI541">IF(N532="nulová",J532,0)</f>
        <v>0</v>
      </c>
      <c r="BJ532" s="29" t="s">
        <v>81</v>
      </c>
      <c r="BK532" s="107">
        <f aca="true" t="shared" si="39" ref="BK532:BK541">ROUND(I532*H532,2)</f>
        <v>0</v>
      </c>
      <c r="BL532" s="29" t="s">
        <v>264</v>
      </c>
      <c r="BM532" s="106" t="s">
        <v>1032</v>
      </c>
    </row>
    <row r="533" spans="2:65" s="16" customFormat="1" ht="24.15" customHeight="1">
      <c r="B533" s="15"/>
      <c r="C533" s="95" t="s">
        <v>1033</v>
      </c>
      <c r="D533" s="95" t="s">
        <v>167</v>
      </c>
      <c r="E533" s="96" t="s">
        <v>1034</v>
      </c>
      <c r="F533" s="97" t="s">
        <v>1035</v>
      </c>
      <c r="G533" s="98" t="s">
        <v>462</v>
      </c>
      <c r="H533" s="99">
        <v>1</v>
      </c>
      <c r="I533" s="3"/>
      <c r="J533" s="100">
        <f t="shared" si="30"/>
        <v>0</v>
      </c>
      <c r="K533" s="101"/>
      <c r="L533" s="15"/>
      <c r="M533" s="102" t="s">
        <v>1</v>
      </c>
      <c r="N533" s="103" t="s">
        <v>41</v>
      </c>
      <c r="P533" s="104">
        <f t="shared" si="31"/>
        <v>0</v>
      </c>
      <c r="Q533" s="104">
        <v>1E-05</v>
      </c>
      <c r="R533" s="104">
        <f t="shared" si="32"/>
        <v>1E-05</v>
      </c>
      <c r="S533" s="104">
        <v>0.00025</v>
      </c>
      <c r="T533" s="105">
        <f t="shared" si="33"/>
        <v>0.00025</v>
      </c>
      <c r="AR533" s="106" t="s">
        <v>264</v>
      </c>
      <c r="AT533" s="106" t="s">
        <v>167</v>
      </c>
      <c r="AU533" s="106" t="s">
        <v>86</v>
      </c>
      <c r="AY533" s="29" t="s">
        <v>164</v>
      </c>
      <c r="BE533" s="107">
        <f t="shared" si="34"/>
        <v>0</v>
      </c>
      <c r="BF533" s="107">
        <f t="shared" si="35"/>
        <v>0</v>
      </c>
      <c r="BG533" s="107">
        <f t="shared" si="36"/>
        <v>0</v>
      </c>
      <c r="BH533" s="107">
        <f t="shared" si="37"/>
        <v>0</v>
      </c>
      <c r="BI533" s="107">
        <f t="shared" si="38"/>
        <v>0</v>
      </c>
      <c r="BJ533" s="29" t="s">
        <v>81</v>
      </c>
      <c r="BK533" s="107">
        <f t="shared" si="39"/>
        <v>0</v>
      </c>
      <c r="BL533" s="29" t="s">
        <v>264</v>
      </c>
      <c r="BM533" s="106" t="s">
        <v>1036</v>
      </c>
    </row>
    <row r="534" spans="2:65" s="16" customFormat="1" ht="24.15" customHeight="1">
      <c r="B534" s="15"/>
      <c r="C534" s="95" t="s">
        <v>1037</v>
      </c>
      <c r="D534" s="95" t="s">
        <v>167</v>
      </c>
      <c r="E534" s="96" t="s">
        <v>1038</v>
      </c>
      <c r="F534" s="97" t="s">
        <v>1039</v>
      </c>
      <c r="G534" s="98" t="s">
        <v>462</v>
      </c>
      <c r="H534" s="99">
        <v>1</v>
      </c>
      <c r="I534" s="3"/>
      <c r="J534" s="100">
        <f t="shared" si="30"/>
        <v>0</v>
      </c>
      <c r="K534" s="101"/>
      <c r="L534" s="15"/>
      <c r="M534" s="102" t="s">
        <v>1</v>
      </c>
      <c r="N534" s="103" t="s">
        <v>41</v>
      </c>
      <c r="P534" s="104">
        <f t="shared" si="31"/>
        <v>0</v>
      </c>
      <c r="Q534" s="104">
        <v>1E-05</v>
      </c>
      <c r="R534" s="104">
        <f t="shared" si="32"/>
        <v>1E-05</v>
      </c>
      <c r="S534" s="104">
        <v>0.00025</v>
      </c>
      <c r="T534" s="105">
        <f t="shared" si="33"/>
        <v>0.00025</v>
      </c>
      <c r="AR534" s="106" t="s">
        <v>264</v>
      </c>
      <c r="AT534" s="106" t="s">
        <v>167</v>
      </c>
      <c r="AU534" s="106" t="s">
        <v>86</v>
      </c>
      <c r="AY534" s="29" t="s">
        <v>164</v>
      </c>
      <c r="BE534" s="107">
        <f t="shared" si="34"/>
        <v>0</v>
      </c>
      <c r="BF534" s="107">
        <f t="shared" si="35"/>
        <v>0</v>
      </c>
      <c r="BG534" s="107">
        <f t="shared" si="36"/>
        <v>0</v>
      </c>
      <c r="BH534" s="107">
        <f t="shared" si="37"/>
        <v>0</v>
      </c>
      <c r="BI534" s="107">
        <f t="shared" si="38"/>
        <v>0</v>
      </c>
      <c r="BJ534" s="29" t="s">
        <v>81</v>
      </c>
      <c r="BK534" s="107">
        <f t="shared" si="39"/>
        <v>0</v>
      </c>
      <c r="BL534" s="29" t="s">
        <v>264</v>
      </c>
      <c r="BM534" s="106" t="s">
        <v>1040</v>
      </c>
    </row>
    <row r="535" spans="2:65" s="16" customFormat="1" ht="24.15" customHeight="1">
      <c r="B535" s="15"/>
      <c r="C535" s="95" t="s">
        <v>1041</v>
      </c>
      <c r="D535" s="95" t="s">
        <v>167</v>
      </c>
      <c r="E535" s="96" t="s">
        <v>1042</v>
      </c>
      <c r="F535" s="97" t="s">
        <v>1043</v>
      </c>
      <c r="G535" s="98" t="s">
        <v>462</v>
      </c>
      <c r="H535" s="99">
        <v>1</v>
      </c>
      <c r="I535" s="3"/>
      <c r="J535" s="100">
        <f t="shared" si="30"/>
        <v>0</v>
      </c>
      <c r="K535" s="101"/>
      <c r="L535" s="15"/>
      <c r="M535" s="102" t="s">
        <v>1</v>
      </c>
      <c r="N535" s="103" t="s">
        <v>41</v>
      </c>
      <c r="P535" s="104">
        <f t="shared" si="31"/>
        <v>0</v>
      </c>
      <c r="Q535" s="104">
        <v>1E-05</v>
      </c>
      <c r="R535" s="104">
        <f t="shared" si="32"/>
        <v>1E-05</v>
      </c>
      <c r="S535" s="104">
        <v>0.00025</v>
      </c>
      <c r="T535" s="105">
        <f t="shared" si="33"/>
        <v>0.00025</v>
      </c>
      <c r="AR535" s="106" t="s">
        <v>264</v>
      </c>
      <c r="AT535" s="106" t="s">
        <v>167</v>
      </c>
      <c r="AU535" s="106" t="s">
        <v>86</v>
      </c>
      <c r="AY535" s="29" t="s">
        <v>164</v>
      </c>
      <c r="BE535" s="107">
        <f t="shared" si="34"/>
        <v>0</v>
      </c>
      <c r="BF535" s="107">
        <f t="shared" si="35"/>
        <v>0</v>
      </c>
      <c r="BG535" s="107">
        <f t="shared" si="36"/>
        <v>0</v>
      </c>
      <c r="BH535" s="107">
        <f t="shared" si="37"/>
        <v>0</v>
      </c>
      <c r="BI535" s="107">
        <f t="shared" si="38"/>
        <v>0</v>
      </c>
      <c r="BJ535" s="29" t="s">
        <v>81</v>
      </c>
      <c r="BK535" s="107">
        <f t="shared" si="39"/>
        <v>0</v>
      </c>
      <c r="BL535" s="29" t="s">
        <v>264</v>
      </c>
      <c r="BM535" s="106" t="s">
        <v>1044</v>
      </c>
    </row>
    <row r="536" spans="2:65" s="16" customFormat="1" ht="24.15" customHeight="1">
      <c r="B536" s="15"/>
      <c r="C536" s="95" t="s">
        <v>1045</v>
      </c>
      <c r="D536" s="95" t="s">
        <v>167</v>
      </c>
      <c r="E536" s="96" t="s">
        <v>1046</v>
      </c>
      <c r="F536" s="97" t="s">
        <v>1047</v>
      </c>
      <c r="G536" s="98" t="s">
        <v>462</v>
      </c>
      <c r="H536" s="99">
        <v>1</v>
      </c>
      <c r="I536" s="3"/>
      <c r="J536" s="100">
        <f t="shared" si="30"/>
        <v>0</v>
      </c>
      <c r="K536" s="101"/>
      <c r="L536" s="15"/>
      <c r="M536" s="102" t="s">
        <v>1</v>
      </c>
      <c r="N536" s="103" t="s">
        <v>41</v>
      </c>
      <c r="P536" s="104">
        <f t="shared" si="31"/>
        <v>0</v>
      </c>
      <c r="Q536" s="104">
        <v>1E-05</v>
      </c>
      <c r="R536" s="104">
        <f t="shared" si="32"/>
        <v>1E-05</v>
      </c>
      <c r="S536" s="104">
        <v>0.00025</v>
      </c>
      <c r="T536" s="105">
        <f t="shared" si="33"/>
        <v>0.00025</v>
      </c>
      <c r="AR536" s="106" t="s">
        <v>264</v>
      </c>
      <c r="AT536" s="106" t="s">
        <v>167</v>
      </c>
      <c r="AU536" s="106" t="s">
        <v>86</v>
      </c>
      <c r="AY536" s="29" t="s">
        <v>164</v>
      </c>
      <c r="BE536" s="107">
        <f t="shared" si="34"/>
        <v>0</v>
      </c>
      <c r="BF536" s="107">
        <f t="shared" si="35"/>
        <v>0</v>
      </c>
      <c r="BG536" s="107">
        <f t="shared" si="36"/>
        <v>0</v>
      </c>
      <c r="BH536" s="107">
        <f t="shared" si="37"/>
        <v>0</v>
      </c>
      <c r="BI536" s="107">
        <f t="shared" si="38"/>
        <v>0</v>
      </c>
      <c r="BJ536" s="29" t="s">
        <v>81</v>
      </c>
      <c r="BK536" s="107">
        <f t="shared" si="39"/>
        <v>0</v>
      </c>
      <c r="BL536" s="29" t="s">
        <v>264</v>
      </c>
      <c r="BM536" s="106" t="s">
        <v>1048</v>
      </c>
    </row>
    <row r="537" spans="2:65" s="16" customFormat="1" ht="33" customHeight="1">
      <c r="B537" s="15"/>
      <c r="C537" s="95" t="s">
        <v>1049</v>
      </c>
      <c r="D537" s="95" t="s">
        <v>167</v>
      </c>
      <c r="E537" s="96" t="s">
        <v>1050</v>
      </c>
      <c r="F537" s="97" t="s">
        <v>1051</v>
      </c>
      <c r="G537" s="98" t="s">
        <v>462</v>
      </c>
      <c r="H537" s="99">
        <v>1</v>
      </c>
      <c r="I537" s="3"/>
      <c r="J537" s="100">
        <f t="shared" si="30"/>
        <v>0</v>
      </c>
      <c r="K537" s="101"/>
      <c r="L537" s="15"/>
      <c r="M537" s="102" t="s">
        <v>1</v>
      </c>
      <c r="N537" s="103" t="s">
        <v>41</v>
      </c>
      <c r="P537" s="104">
        <f t="shared" si="31"/>
        <v>0</v>
      </c>
      <c r="Q537" s="104">
        <v>1E-05</v>
      </c>
      <c r="R537" s="104">
        <f t="shared" si="32"/>
        <v>1E-05</v>
      </c>
      <c r="S537" s="104">
        <v>0.00025</v>
      </c>
      <c r="T537" s="105">
        <f t="shared" si="33"/>
        <v>0.00025</v>
      </c>
      <c r="AR537" s="106" t="s">
        <v>264</v>
      </c>
      <c r="AT537" s="106" t="s">
        <v>167</v>
      </c>
      <c r="AU537" s="106" t="s">
        <v>86</v>
      </c>
      <c r="AY537" s="29" t="s">
        <v>164</v>
      </c>
      <c r="BE537" s="107">
        <f t="shared" si="34"/>
        <v>0</v>
      </c>
      <c r="BF537" s="107">
        <f t="shared" si="35"/>
        <v>0</v>
      </c>
      <c r="BG537" s="107">
        <f t="shared" si="36"/>
        <v>0</v>
      </c>
      <c r="BH537" s="107">
        <f t="shared" si="37"/>
        <v>0</v>
      </c>
      <c r="BI537" s="107">
        <f t="shared" si="38"/>
        <v>0</v>
      </c>
      <c r="BJ537" s="29" t="s">
        <v>81</v>
      </c>
      <c r="BK537" s="107">
        <f t="shared" si="39"/>
        <v>0</v>
      </c>
      <c r="BL537" s="29" t="s">
        <v>264</v>
      </c>
      <c r="BM537" s="106" t="s">
        <v>1052</v>
      </c>
    </row>
    <row r="538" spans="2:65" s="16" customFormat="1" ht="24.15" customHeight="1">
      <c r="B538" s="15"/>
      <c r="C538" s="95" t="s">
        <v>1053</v>
      </c>
      <c r="D538" s="95" t="s">
        <v>167</v>
      </c>
      <c r="E538" s="96" t="s">
        <v>1054</v>
      </c>
      <c r="F538" s="97" t="s">
        <v>1055</v>
      </c>
      <c r="G538" s="98" t="s">
        <v>487</v>
      </c>
      <c r="H538" s="99">
        <v>1</v>
      </c>
      <c r="I538" s="3"/>
      <c r="J538" s="100">
        <f t="shared" si="30"/>
        <v>0</v>
      </c>
      <c r="K538" s="101"/>
      <c r="L538" s="15"/>
      <c r="M538" s="102" t="s">
        <v>1</v>
      </c>
      <c r="N538" s="103" t="s">
        <v>41</v>
      </c>
      <c r="P538" s="104">
        <f t="shared" si="31"/>
        <v>0</v>
      </c>
      <c r="Q538" s="104">
        <v>1E-05</v>
      </c>
      <c r="R538" s="104">
        <f t="shared" si="32"/>
        <v>1E-05</v>
      </c>
      <c r="S538" s="104">
        <v>0.00025</v>
      </c>
      <c r="T538" s="105">
        <f t="shared" si="33"/>
        <v>0.00025</v>
      </c>
      <c r="AR538" s="106" t="s">
        <v>264</v>
      </c>
      <c r="AT538" s="106" t="s">
        <v>167</v>
      </c>
      <c r="AU538" s="106" t="s">
        <v>86</v>
      </c>
      <c r="AY538" s="29" t="s">
        <v>164</v>
      </c>
      <c r="BE538" s="107">
        <f t="shared" si="34"/>
        <v>0</v>
      </c>
      <c r="BF538" s="107">
        <f t="shared" si="35"/>
        <v>0</v>
      </c>
      <c r="BG538" s="107">
        <f t="shared" si="36"/>
        <v>0</v>
      </c>
      <c r="BH538" s="107">
        <f t="shared" si="37"/>
        <v>0</v>
      </c>
      <c r="BI538" s="107">
        <f t="shared" si="38"/>
        <v>0</v>
      </c>
      <c r="BJ538" s="29" t="s">
        <v>81</v>
      </c>
      <c r="BK538" s="107">
        <f t="shared" si="39"/>
        <v>0</v>
      </c>
      <c r="BL538" s="29" t="s">
        <v>264</v>
      </c>
      <c r="BM538" s="106" t="s">
        <v>1056</v>
      </c>
    </row>
    <row r="539" spans="2:65" s="16" customFormat="1" ht="24.15" customHeight="1">
      <c r="B539" s="15"/>
      <c r="C539" s="95" t="s">
        <v>1057</v>
      </c>
      <c r="D539" s="95" t="s">
        <v>167</v>
      </c>
      <c r="E539" s="96" t="s">
        <v>1058</v>
      </c>
      <c r="F539" s="97" t="s">
        <v>1059</v>
      </c>
      <c r="G539" s="98" t="s">
        <v>462</v>
      </c>
      <c r="H539" s="99">
        <v>1</v>
      </c>
      <c r="I539" s="3"/>
      <c r="J539" s="100">
        <f t="shared" si="30"/>
        <v>0</v>
      </c>
      <c r="K539" s="101"/>
      <c r="L539" s="15"/>
      <c r="M539" s="102" t="s">
        <v>1</v>
      </c>
      <c r="N539" s="103" t="s">
        <v>41</v>
      </c>
      <c r="P539" s="104">
        <f t="shared" si="31"/>
        <v>0</v>
      </c>
      <c r="Q539" s="104">
        <v>1E-05</v>
      </c>
      <c r="R539" s="104">
        <f t="shared" si="32"/>
        <v>1E-05</v>
      </c>
      <c r="S539" s="104">
        <v>0.00025</v>
      </c>
      <c r="T539" s="105">
        <f t="shared" si="33"/>
        <v>0.00025</v>
      </c>
      <c r="AR539" s="106" t="s">
        <v>264</v>
      </c>
      <c r="AT539" s="106" t="s">
        <v>167</v>
      </c>
      <c r="AU539" s="106" t="s">
        <v>86</v>
      </c>
      <c r="AY539" s="29" t="s">
        <v>164</v>
      </c>
      <c r="BE539" s="107">
        <f t="shared" si="34"/>
        <v>0</v>
      </c>
      <c r="BF539" s="107">
        <f t="shared" si="35"/>
        <v>0</v>
      </c>
      <c r="BG539" s="107">
        <f t="shared" si="36"/>
        <v>0</v>
      </c>
      <c r="BH539" s="107">
        <f t="shared" si="37"/>
        <v>0</v>
      </c>
      <c r="BI539" s="107">
        <f t="shared" si="38"/>
        <v>0</v>
      </c>
      <c r="BJ539" s="29" t="s">
        <v>81</v>
      </c>
      <c r="BK539" s="107">
        <f t="shared" si="39"/>
        <v>0</v>
      </c>
      <c r="BL539" s="29" t="s">
        <v>264</v>
      </c>
      <c r="BM539" s="106" t="s">
        <v>1060</v>
      </c>
    </row>
    <row r="540" spans="2:65" s="16" customFormat="1" ht="24.15" customHeight="1">
      <c r="B540" s="15"/>
      <c r="C540" s="95" t="s">
        <v>1061</v>
      </c>
      <c r="D540" s="95" t="s">
        <v>167</v>
      </c>
      <c r="E540" s="96" t="s">
        <v>1062</v>
      </c>
      <c r="F540" s="97" t="s">
        <v>1063</v>
      </c>
      <c r="G540" s="98" t="s">
        <v>462</v>
      </c>
      <c r="H540" s="99">
        <v>1</v>
      </c>
      <c r="I540" s="3"/>
      <c r="J540" s="100">
        <f t="shared" si="30"/>
        <v>0</v>
      </c>
      <c r="K540" s="101"/>
      <c r="L540" s="15"/>
      <c r="M540" s="102" t="s">
        <v>1</v>
      </c>
      <c r="N540" s="103" t="s">
        <v>41</v>
      </c>
      <c r="P540" s="104">
        <f t="shared" si="31"/>
        <v>0</v>
      </c>
      <c r="Q540" s="104">
        <v>1E-05</v>
      </c>
      <c r="R540" s="104">
        <f t="shared" si="32"/>
        <v>1E-05</v>
      </c>
      <c r="S540" s="104">
        <v>0.00025</v>
      </c>
      <c r="T540" s="105">
        <f t="shared" si="33"/>
        <v>0.00025</v>
      </c>
      <c r="AR540" s="106" t="s">
        <v>264</v>
      </c>
      <c r="AT540" s="106" t="s">
        <v>167</v>
      </c>
      <c r="AU540" s="106" t="s">
        <v>86</v>
      </c>
      <c r="AY540" s="29" t="s">
        <v>164</v>
      </c>
      <c r="BE540" s="107">
        <f t="shared" si="34"/>
        <v>0</v>
      </c>
      <c r="BF540" s="107">
        <f t="shared" si="35"/>
        <v>0</v>
      </c>
      <c r="BG540" s="107">
        <f t="shared" si="36"/>
        <v>0</v>
      </c>
      <c r="BH540" s="107">
        <f t="shared" si="37"/>
        <v>0</v>
      </c>
      <c r="BI540" s="107">
        <f t="shared" si="38"/>
        <v>0</v>
      </c>
      <c r="BJ540" s="29" t="s">
        <v>81</v>
      </c>
      <c r="BK540" s="107">
        <f t="shared" si="39"/>
        <v>0</v>
      </c>
      <c r="BL540" s="29" t="s">
        <v>264</v>
      </c>
      <c r="BM540" s="106" t="s">
        <v>1064</v>
      </c>
    </row>
    <row r="541" spans="2:65" s="16" customFormat="1" ht="24.15" customHeight="1">
      <c r="B541" s="15"/>
      <c r="C541" s="95" t="s">
        <v>1065</v>
      </c>
      <c r="D541" s="95" t="s">
        <v>167</v>
      </c>
      <c r="E541" s="96" t="s">
        <v>1066</v>
      </c>
      <c r="F541" s="97" t="s">
        <v>1067</v>
      </c>
      <c r="G541" s="98" t="s">
        <v>401</v>
      </c>
      <c r="H541" s="5"/>
      <c r="I541" s="3"/>
      <c r="J541" s="100">
        <f t="shared" si="30"/>
        <v>0</v>
      </c>
      <c r="K541" s="101"/>
      <c r="L541" s="15"/>
      <c r="M541" s="102" t="s">
        <v>1</v>
      </c>
      <c r="N541" s="103" t="s">
        <v>41</v>
      </c>
      <c r="P541" s="104">
        <f t="shared" si="31"/>
        <v>0</v>
      </c>
      <c r="Q541" s="104">
        <v>0</v>
      </c>
      <c r="R541" s="104">
        <f t="shared" si="32"/>
        <v>0</v>
      </c>
      <c r="S541" s="104">
        <v>0</v>
      </c>
      <c r="T541" s="105">
        <f t="shared" si="33"/>
        <v>0</v>
      </c>
      <c r="AR541" s="106" t="s">
        <v>264</v>
      </c>
      <c r="AT541" s="106" t="s">
        <v>167</v>
      </c>
      <c r="AU541" s="106" t="s">
        <v>86</v>
      </c>
      <c r="AY541" s="29" t="s">
        <v>164</v>
      </c>
      <c r="BE541" s="107">
        <f t="shared" si="34"/>
        <v>0</v>
      </c>
      <c r="BF541" s="107">
        <f t="shared" si="35"/>
        <v>0</v>
      </c>
      <c r="BG541" s="107">
        <f t="shared" si="36"/>
        <v>0</v>
      </c>
      <c r="BH541" s="107">
        <f t="shared" si="37"/>
        <v>0</v>
      </c>
      <c r="BI541" s="107">
        <f t="shared" si="38"/>
        <v>0</v>
      </c>
      <c r="BJ541" s="29" t="s">
        <v>81</v>
      </c>
      <c r="BK541" s="107">
        <f t="shared" si="39"/>
        <v>0</v>
      </c>
      <c r="BL541" s="29" t="s">
        <v>264</v>
      </c>
      <c r="BM541" s="106" t="s">
        <v>1068</v>
      </c>
    </row>
    <row r="542" spans="2:63" s="84" customFormat="1" ht="22.75" customHeight="1">
      <c r="B542" s="83"/>
      <c r="D542" s="85" t="s">
        <v>75</v>
      </c>
      <c r="E542" s="93" t="s">
        <v>1069</v>
      </c>
      <c r="F542" s="93" t="s">
        <v>1070</v>
      </c>
      <c r="J542" s="94">
        <f>BK542</f>
        <v>0</v>
      </c>
      <c r="L542" s="83"/>
      <c r="M542" s="88"/>
      <c r="P542" s="89">
        <f>SUM(P543:P581)</f>
        <v>0</v>
      </c>
      <c r="R542" s="89">
        <f>SUM(R543:R581)</f>
        <v>0.2961471</v>
      </c>
      <c r="T542" s="90">
        <f>SUM(T543:T581)</f>
        <v>0</v>
      </c>
      <c r="AR542" s="85" t="s">
        <v>86</v>
      </c>
      <c r="AT542" s="91" t="s">
        <v>75</v>
      </c>
      <c r="AU542" s="91" t="s">
        <v>81</v>
      </c>
      <c r="AY542" s="85" t="s">
        <v>164</v>
      </c>
      <c r="BK542" s="92">
        <f>SUM(BK543:BK581)</f>
        <v>0</v>
      </c>
    </row>
    <row r="543" spans="2:65" s="16" customFormat="1" ht="33" customHeight="1">
      <c r="B543" s="15"/>
      <c r="C543" s="95" t="s">
        <v>1071</v>
      </c>
      <c r="D543" s="95" t="s">
        <v>167</v>
      </c>
      <c r="E543" s="96" t="s">
        <v>1072</v>
      </c>
      <c r="F543" s="97" t="s">
        <v>1073</v>
      </c>
      <c r="G543" s="98" t="s">
        <v>180</v>
      </c>
      <c r="H543" s="99">
        <v>9</v>
      </c>
      <c r="I543" s="3"/>
      <c r="J543" s="100">
        <f>ROUND(I543*H543,2)</f>
        <v>0</v>
      </c>
      <c r="K543" s="101"/>
      <c r="L543" s="15"/>
      <c r="M543" s="102" t="s">
        <v>1</v>
      </c>
      <c r="N543" s="103" t="s">
        <v>41</v>
      </c>
      <c r="P543" s="104">
        <f>O543*H543</f>
        <v>0</v>
      </c>
      <c r="Q543" s="104">
        <v>0.00028</v>
      </c>
      <c r="R543" s="104">
        <f>Q543*H543</f>
        <v>0.0025199999999999997</v>
      </c>
      <c r="S543" s="104">
        <v>0</v>
      </c>
      <c r="T543" s="105">
        <f>S543*H543</f>
        <v>0</v>
      </c>
      <c r="AR543" s="106" t="s">
        <v>264</v>
      </c>
      <c r="AT543" s="106" t="s">
        <v>167</v>
      </c>
      <c r="AU543" s="106" t="s">
        <v>86</v>
      </c>
      <c r="AY543" s="29" t="s">
        <v>164</v>
      </c>
      <c r="BE543" s="107">
        <f>IF(N543="základní",J543,0)</f>
        <v>0</v>
      </c>
      <c r="BF543" s="107">
        <f>IF(N543="snížená",J543,0)</f>
        <v>0</v>
      </c>
      <c r="BG543" s="107">
        <f>IF(N543="zákl. přenesená",J543,0)</f>
        <v>0</v>
      </c>
      <c r="BH543" s="107">
        <f>IF(N543="sníž. přenesená",J543,0)</f>
        <v>0</v>
      </c>
      <c r="BI543" s="107">
        <f>IF(N543="nulová",J543,0)</f>
        <v>0</v>
      </c>
      <c r="BJ543" s="29" t="s">
        <v>81</v>
      </c>
      <c r="BK543" s="107">
        <f>ROUND(I543*H543,2)</f>
        <v>0</v>
      </c>
      <c r="BL543" s="29" t="s">
        <v>264</v>
      </c>
      <c r="BM543" s="106" t="s">
        <v>1074</v>
      </c>
    </row>
    <row r="544" spans="2:51" s="124" customFormat="1" ht="12">
      <c r="B544" s="123"/>
      <c r="D544" s="110" t="s">
        <v>173</v>
      </c>
      <c r="E544" s="125" t="s">
        <v>1</v>
      </c>
      <c r="F544" s="126" t="s">
        <v>1075</v>
      </c>
      <c r="H544" s="125" t="s">
        <v>1</v>
      </c>
      <c r="L544" s="123"/>
      <c r="M544" s="127"/>
      <c r="T544" s="128"/>
      <c r="AT544" s="125" t="s">
        <v>173</v>
      </c>
      <c r="AU544" s="125" t="s">
        <v>86</v>
      </c>
      <c r="AV544" s="124" t="s">
        <v>81</v>
      </c>
      <c r="AW544" s="124" t="s">
        <v>32</v>
      </c>
      <c r="AX544" s="124" t="s">
        <v>76</v>
      </c>
      <c r="AY544" s="125" t="s">
        <v>164</v>
      </c>
    </row>
    <row r="545" spans="2:51" s="109" customFormat="1" ht="12">
      <c r="B545" s="108"/>
      <c r="D545" s="110" t="s">
        <v>173</v>
      </c>
      <c r="E545" s="111" t="s">
        <v>1</v>
      </c>
      <c r="F545" s="112" t="s">
        <v>1076</v>
      </c>
      <c r="H545" s="113">
        <v>6</v>
      </c>
      <c r="L545" s="108"/>
      <c r="M545" s="114"/>
      <c r="T545" s="115"/>
      <c r="AT545" s="111" t="s">
        <v>173</v>
      </c>
      <c r="AU545" s="111" t="s">
        <v>86</v>
      </c>
      <c r="AV545" s="109" t="s">
        <v>86</v>
      </c>
      <c r="AW545" s="109" t="s">
        <v>32</v>
      </c>
      <c r="AX545" s="109" t="s">
        <v>76</v>
      </c>
      <c r="AY545" s="111" t="s">
        <v>164</v>
      </c>
    </row>
    <row r="546" spans="2:51" s="109" customFormat="1" ht="12">
      <c r="B546" s="108"/>
      <c r="D546" s="110" t="s">
        <v>173</v>
      </c>
      <c r="E546" s="111" t="s">
        <v>1</v>
      </c>
      <c r="F546" s="112" t="s">
        <v>1077</v>
      </c>
      <c r="H546" s="113">
        <v>3</v>
      </c>
      <c r="L546" s="108"/>
      <c r="M546" s="114"/>
      <c r="T546" s="115"/>
      <c r="AT546" s="111" t="s">
        <v>173</v>
      </c>
      <c r="AU546" s="111" t="s">
        <v>86</v>
      </c>
      <c r="AV546" s="109" t="s">
        <v>86</v>
      </c>
      <c r="AW546" s="109" t="s">
        <v>32</v>
      </c>
      <c r="AX546" s="109" t="s">
        <v>76</v>
      </c>
      <c r="AY546" s="111" t="s">
        <v>164</v>
      </c>
    </row>
    <row r="547" spans="2:51" s="117" customFormat="1" ht="12">
      <c r="B547" s="116"/>
      <c r="D547" s="110" t="s">
        <v>173</v>
      </c>
      <c r="E547" s="118" t="s">
        <v>1</v>
      </c>
      <c r="F547" s="119" t="s">
        <v>177</v>
      </c>
      <c r="H547" s="120">
        <v>9</v>
      </c>
      <c r="L547" s="116"/>
      <c r="M547" s="121"/>
      <c r="T547" s="122"/>
      <c r="AT547" s="118" t="s">
        <v>173</v>
      </c>
      <c r="AU547" s="118" t="s">
        <v>86</v>
      </c>
      <c r="AV547" s="117" t="s">
        <v>171</v>
      </c>
      <c r="AW547" s="117" t="s">
        <v>32</v>
      </c>
      <c r="AX547" s="117" t="s">
        <v>81</v>
      </c>
      <c r="AY547" s="118" t="s">
        <v>164</v>
      </c>
    </row>
    <row r="548" spans="2:65" s="16" customFormat="1" ht="16.5" customHeight="1">
      <c r="B548" s="15"/>
      <c r="C548" s="129" t="s">
        <v>1078</v>
      </c>
      <c r="D548" s="129" t="s">
        <v>226</v>
      </c>
      <c r="E548" s="130" t="s">
        <v>1079</v>
      </c>
      <c r="F548" s="131" t="s">
        <v>1080</v>
      </c>
      <c r="G548" s="132" t="s">
        <v>180</v>
      </c>
      <c r="H548" s="133">
        <v>9</v>
      </c>
      <c r="I548" s="4"/>
      <c r="J548" s="134">
        <f>ROUND(I548*H548,2)</f>
        <v>0</v>
      </c>
      <c r="K548" s="135"/>
      <c r="L548" s="136"/>
      <c r="M548" s="137" t="s">
        <v>1</v>
      </c>
      <c r="N548" s="138" t="s">
        <v>41</v>
      </c>
      <c r="P548" s="104">
        <f>O548*H548</f>
        <v>0</v>
      </c>
      <c r="Q548" s="104">
        <v>7E-05</v>
      </c>
      <c r="R548" s="104">
        <f>Q548*H548</f>
        <v>0.0006299999999999999</v>
      </c>
      <c r="S548" s="104">
        <v>0</v>
      </c>
      <c r="T548" s="105">
        <f>S548*H548</f>
        <v>0</v>
      </c>
      <c r="AR548" s="106" t="s">
        <v>344</v>
      </c>
      <c r="AT548" s="106" t="s">
        <v>226</v>
      </c>
      <c r="AU548" s="106" t="s">
        <v>86</v>
      </c>
      <c r="AY548" s="29" t="s">
        <v>164</v>
      </c>
      <c r="BE548" s="107">
        <f>IF(N548="základní",J548,0)</f>
        <v>0</v>
      </c>
      <c r="BF548" s="107">
        <f>IF(N548="snížená",J548,0)</f>
        <v>0</v>
      </c>
      <c r="BG548" s="107">
        <f>IF(N548="zákl. přenesená",J548,0)</f>
        <v>0</v>
      </c>
      <c r="BH548" s="107">
        <f>IF(N548="sníž. přenesená",J548,0)</f>
        <v>0</v>
      </c>
      <c r="BI548" s="107">
        <f>IF(N548="nulová",J548,0)</f>
        <v>0</v>
      </c>
      <c r="BJ548" s="29" t="s">
        <v>81</v>
      </c>
      <c r="BK548" s="107">
        <f>ROUND(I548*H548,2)</f>
        <v>0</v>
      </c>
      <c r="BL548" s="29" t="s">
        <v>264</v>
      </c>
      <c r="BM548" s="106" t="s">
        <v>1081</v>
      </c>
    </row>
    <row r="549" spans="2:65" s="16" customFormat="1" ht="33" customHeight="1">
      <c r="B549" s="15"/>
      <c r="C549" s="95" t="s">
        <v>1082</v>
      </c>
      <c r="D549" s="95" t="s">
        <v>167</v>
      </c>
      <c r="E549" s="96" t="s">
        <v>1083</v>
      </c>
      <c r="F549" s="97" t="s">
        <v>1084</v>
      </c>
      <c r="G549" s="98" t="s">
        <v>180</v>
      </c>
      <c r="H549" s="99">
        <v>1</v>
      </c>
      <c r="I549" s="3"/>
      <c r="J549" s="100">
        <f>ROUND(I549*H549,2)</f>
        <v>0</v>
      </c>
      <c r="K549" s="101"/>
      <c r="L549" s="15"/>
      <c r="M549" s="102" t="s">
        <v>1</v>
      </c>
      <c r="N549" s="103" t="s">
        <v>41</v>
      </c>
      <c r="P549" s="104">
        <f>O549*H549</f>
        <v>0</v>
      </c>
      <c r="Q549" s="104">
        <v>0.00282</v>
      </c>
      <c r="R549" s="104">
        <f>Q549*H549</f>
        <v>0.00282</v>
      </c>
      <c r="S549" s="104">
        <v>0</v>
      </c>
      <c r="T549" s="105">
        <f>S549*H549</f>
        <v>0</v>
      </c>
      <c r="AR549" s="106" t="s">
        <v>264</v>
      </c>
      <c r="AT549" s="106" t="s">
        <v>167</v>
      </c>
      <c r="AU549" s="106" t="s">
        <v>86</v>
      </c>
      <c r="AY549" s="29" t="s">
        <v>164</v>
      </c>
      <c r="BE549" s="107">
        <f>IF(N549="základní",J549,0)</f>
        <v>0</v>
      </c>
      <c r="BF549" s="107">
        <f>IF(N549="snížená",J549,0)</f>
        <v>0</v>
      </c>
      <c r="BG549" s="107">
        <f>IF(N549="zákl. přenesená",J549,0)</f>
        <v>0</v>
      </c>
      <c r="BH549" s="107">
        <f>IF(N549="sníž. přenesená",J549,0)</f>
        <v>0</v>
      </c>
      <c r="BI549" s="107">
        <f>IF(N549="nulová",J549,0)</f>
        <v>0</v>
      </c>
      <c r="BJ549" s="29" t="s">
        <v>81</v>
      </c>
      <c r="BK549" s="107">
        <f>ROUND(I549*H549,2)</f>
        <v>0</v>
      </c>
      <c r="BL549" s="29" t="s">
        <v>264</v>
      </c>
      <c r="BM549" s="106" t="s">
        <v>1085</v>
      </c>
    </row>
    <row r="550" spans="2:51" s="124" customFormat="1" ht="12">
      <c r="B550" s="123"/>
      <c r="D550" s="110" t="s">
        <v>173</v>
      </c>
      <c r="E550" s="125" t="s">
        <v>1</v>
      </c>
      <c r="F550" s="126" t="s">
        <v>1075</v>
      </c>
      <c r="H550" s="125" t="s">
        <v>1</v>
      </c>
      <c r="L550" s="123"/>
      <c r="M550" s="127"/>
      <c r="T550" s="128"/>
      <c r="AT550" s="125" t="s">
        <v>173</v>
      </c>
      <c r="AU550" s="125" t="s">
        <v>86</v>
      </c>
      <c r="AV550" s="124" t="s">
        <v>81</v>
      </c>
      <c r="AW550" s="124" t="s">
        <v>32</v>
      </c>
      <c r="AX550" s="124" t="s">
        <v>76</v>
      </c>
      <c r="AY550" s="125" t="s">
        <v>164</v>
      </c>
    </row>
    <row r="551" spans="2:51" s="109" customFormat="1" ht="12">
      <c r="B551" s="108"/>
      <c r="D551" s="110" t="s">
        <v>173</v>
      </c>
      <c r="E551" s="111" t="s">
        <v>1</v>
      </c>
      <c r="F551" s="112" t="s">
        <v>1086</v>
      </c>
      <c r="H551" s="113">
        <v>1</v>
      </c>
      <c r="L551" s="108"/>
      <c r="M551" s="114"/>
      <c r="T551" s="115"/>
      <c r="AT551" s="111" t="s">
        <v>173</v>
      </c>
      <c r="AU551" s="111" t="s">
        <v>86</v>
      </c>
      <c r="AV551" s="109" t="s">
        <v>86</v>
      </c>
      <c r="AW551" s="109" t="s">
        <v>32</v>
      </c>
      <c r="AX551" s="109" t="s">
        <v>81</v>
      </c>
      <c r="AY551" s="111" t="s">
        <v>164</v>
      </c>
    </row>
    <row r="552" spans="2:65" s="16" customFormat="1" ht="16.5" customHeight="1">
      <c r="B552" s="15"/>
      <c r="C552" s="129" t="s">
        <v>1087</v>
      </c>
      <c r="D552" s="129" t="s">
        <v>226</v>
      </c>
      <c r="E552" s="130" t="s">
        <v>1088</v>
      </c>
      <c r="F552" s="131" t="s">
        <v>1080</v>
      </c>
      <c r="G552" s="132" t="s">
        <v>180</v>
      </c>
      <c r="H552" s="133">
        <v>1</v>
      </c>
      <c r="I552" s="4"/>
      <c r="J552" s="134">
        <f>ROUND(I552*H552,2)</f>
        <v>0</v>
      </c>
      <c r="K552" s="135"/>
      <c r="L552" s="136"/>
      <c r="M552" s="137" t="s">
        <v>1</v>
      </c>
      <c r="N552" s="138" t="s">
        <v>41</v>
      </c>
      <c r="P552" s="104">
        <f>O552*H552</f>
        <v>0</v>
      </c>
      <c r="Q552" s="104">
        <v>7E-05</v>
      </c>
      <c r="R552" s="104">
        <f>Q552*H552</f>
        <v>7E-05</v>
      </c>
      <c r="S552" s="104">
        <v>0</v>
      </c>
      <c r="T552" s="105">
        <f>S552*H552</f>
        <v>0</v>
      </c>
      <c r="AR552" s="106" t="s">
        <v>344</v>
      </c>
      <c r="AT552" s="106" t="s">
        <v>226</v>
      </c>
      <c r="AU552" s="106" t="s">
        <v>86</v>
      </c>
      <c r="AY552" s="29" t="s">
        <v>164</v>
      </c>
      <c r="BE552" s="107">
        <f>IF(N552="základní",J552,0)</f>
        <v>0</v>
      </c>
      <c r="BF552" s="107">
        <f>IF(N552="snížená",J552,0)</f>
        <v>0</v>
      </c>
      <c r="BG552" s="107">
        <f>IF(N552="zákl. přenesená",J552,0)</f>
        <v>0</v>
      </c>
      <c r="BH552" s="107">
        <f>IF(N552="sníž. přenesená",J552,0)</f>
        <v>0</v>
      </c>
      <c r="BI552" s="107">
        <f>IF(N552="nulová",J552,0)</f>
        <v>0</v>
      </c>
      <c r="BJ552" s="29" t="s">
        <v>81</v>
      </c>
      <c r="BK552" s="107">
        <f>ROUND(I552*H552,2)</f>
        <v>0</v>
      </c>
      <c r="BL552" s="29" t="s">
        <v>264</v>
      </c>
      <c r="BM552" s="106" t="s">
        <v>1089</v>
      </c>
    </row>
    <row r="553" spans="2:65" s="16" customFormat="1" ht="33" customHeight="1">
      <c r="B553" s="15"/>
      <c r="C553" s="95" t="s">
        <v>1090</v>
      </c>
      <c r="D553" s="95" t="s">
        <v>167</v>
      </c>
      <c r="E553" s="96" t="s">
        <v>1091</v>
      </c>
      <c r="F553" s="97" t="s">
        <v>1092</v>
      </c>
      <c r="G553" s="98" t="s">
        <v>220</v>
      </c>
      <c r="H553" s="99">
        <v>19.05</v>
      </c>
      <c r="I553" s="3"/>
      <c r="J553" s="100">
        <f>ROUND(I553*H553,2)</f>
        <v>0</v>
      </c>
      <c r="K553" s="101"/>
      <c r="L553" s="15"/>
      <c r="M553" s="102" t="s">
        <v>1</v>
      </c>
      <c r="N553" s="103" t="s">
        <v>41</v>
      </c>
      <c r="P553" s="104">
        <f>O553*H553</f>
        <v>0</v>
      </c>
      <c r="Q553" s="104">
        <v>0.00048</v>
      </c>
      <c r="R553" s="104">
        <f>Q553*H553</f>
        <v>0.009144000000000001</v>
      </c>
      <c r="S553" s="104">
        <v>0</v>
      </c>
      <c r="T553" s="105">
        <f>S553*H553</f>
        <v>0</v>
      </c>
      <c r="AR553" s="106" t="s">
        <v>264</v>
      </c>
      <c r="AT553" s="106" t="s">
        <v>167</v>
      </c>
      <c r="AU553" s="106" t="s">
        <v>86</v>
      </c>
      <c r="AY553" s="29" t="s">
        <v>164</v>
      </c>
      <c r="BE553" s="107">
        <f>IF(N553="základní",J553,0)</f>
        <v>0</v>
      </c>
      <c r="BF553" s="107">
        <f>IF(N553="snížená",J553,0)</f>
        <v>0</v>
      </c>
      <c r="BG553" s="107">
        <f>IF(N553="zákl. přenesená",J553,0)</f>
        <v>0</v>
      </c>
      <c r="BH553" s="107">
        <f>IF(N553="sníž. přenesená",J553,0)</f>
        <v>0</v>
      </c>
      <c r="BI553" s="107">
        <f>IF(N553="nulová",J553,0)</f>
        <v>0</v>
      </c>
      <c r="BJ553" s="29" t="s">
        <v>81</v>
      </c>
      <c r="BK553" s="107">
        <f>ROUND(I553*H553,2)</f>
        <v>0</v>
      </c>
      <c r="BL553" s="29" t="s">
        <v>264</v>
      </c>
      <c r="BM553" s="106" t="s">
        <v>1093</v>
      </c>
    </row>
    <row r="554" spans="2:51" s="124" customFormat="1" ht="12">
      <c r="B554" s="123"/>
      <c r="D554" s="110" t="s">
        <v>173</v>
      </c>
      <c r="E554" s="125" t="s">
        <v>1</v>
      </c>
      <c r="F554" s="126" t="s">
        <v>1094</v>
      </c>
      <c r="H554" s="125" t="s">
        <v>1</v>
      </c>
      <c r="L554" s="123"/>
      <c r="M554" s="127"/>
      <c r="T554" s="128"/>
      <c r="AT554" s="125" t="s">
        <v>173</v>
      </c>
      <c r="AU554" s="125" t="s">
        <v>86</v>
      </c>
      <c r="AV554" s="124" t="s">
        <v>81</v>
      </c>
      <c r="AW554" s="124" t="s">
        <v>32</v>
      </c>
      <c r="AX554" s="124" t="s">
        <v>76</v>
      </c>
      <c r="AY554" s="125" t="s">
        <v>164</v>
      </c>
    </row>
    <row r="555" spans="2:51" s="109" customFormat="1" ht="12">
      <c r="B555" s="108"/>
      <c r="D555" s="110" t="s">
        <v>173</v>
      </c>
      <c r="E555" s="111" t="s">
        <v>1</v>
      </c>
      <c r="F555" s="112" t="s">
        <v>1095</v>
      </c>
      <c r="H555" s="113">
        <v>17.3</v>
      </c>
      <c r="L555" s="108"/>
      <c r="M555" s="114"/>
      <c r="T555" s="115"/>
      <c r="AT555" s="111" t="s">
        <v>173</v>
      </c>
      <c r="AU555" s="111" t="s">
        <v>86</v>
      </c>
      <c r="AV555" s="109" t="s">
        <v>86</v>
      </c>
      <c r="AW555" s="109" t="s">
        <v>32</v>
      </c>
      <c r="AX555" s="109" t="s">
        <v>76</v>
      </c>
      <c r="AY555" s="111" t="s">
        <v>164</v>
      </c>
    </row>
    <row r="556" spans="2:51" s="109" customFormat="1" ht="12">
      <c r="B556" s="108"/>
      <c r="D556" s="110" t="s">
        <v>173</v>
      </c>
      <c r="E556" s="111" t="s">
        <v>1</v>
      </c>
      <c r="F556" s="112" t="s">
        <v>1096</v>
      </c>
      <c r="H556" s="113">
        <v>1.75</v>
      </c>
      <c r="L556" s="108"/>
      <c r="M556" s="114"/>
      <c r="T556" s="115"/>
      <c r="AT556" s="111" t="s">
        <v>173</v>
      </c>
      <c r="AU556" s="111" t="s">
        <v>86</v>
      </c>
      <c r="AV556" s="109" t="s">
        <v>86</v>
      </c>
      <c r="AW556" s="109" t="s">
        <v>32</v>
      </c>
      <c r="AX556" s="109" t="s">
        <v>76</v>
      </c>
      <c r="AY556" s="111" t="s">
        <v>164</v>
      </c>
    </row>
    <row r="557" spans="2:51" s="117" customFormat="1" ht="12">
      <c r="B557" s="116"/>
      <c r="D557" s="110" t="s">
        <v>173</v>
      </c>
      <c r="E557" s="118" t="s">
        <v>1</v>
      </c>
      <c r="F557" s="119" t="s">
        <v>177</v>
      </c>
      <c r="H557" s="120">
        <v>19.05</v>
      </c>
      <c r="L557" s="116"/>
      <c r="M557" s="121"/>
      <c r="T557" s="122"/>
      <c r="AT557" s="118" t="s">
        <v>173</v>
      </c>
      <c r="AU557" s="118" t="s">
        <v>86</v>
      </c>
      <c r="AV557" s="117" t="s">
        <v>171</v>
      </c>
      <c r="AW557" s="117" t="s">
        <v>32</v>
      </c>
      <c r="AX557" s="117" t="s">
        <v>81</v>
      </c>
      <c r="AY557" s="118" t="s">
        <v>164</v>
      </c>
    </row>
    <row r="558" spans="2:65" s="16" customFormat="1" ht="21.75" customHeight="1">
      <c r="B558" s="15"/>
      <c r="C558" s="129" t="s">
        <v>1097</v>
      </c>
      <c r="D558" s="129" t="s">
        <v>226</v>
      </c>
      <c r="E558" s="130" t="s">
        <v>1098</v>
      </c>
      <c r="F558" s="131" t="s">
        <v>1099</v>
      </c>
      <c r="G558" s="132" t="s">
        <v>220</v>
      </c>
      <c r="H558" s="133">
        <v>19.05</v>
      </c>
      <c r="I558" s="4"/>
      <c r="J558" s="134">
        <f>ROUND(I558*H558,2)</f>
        <v>0</v>
      </c>
      <c r="K558" s="135"/>
      <c r="L558" s="136"/>
      <c r="M558" s="137" t="s">
        <v>1</v>
      </c>
      <c r="N558" s="138" t="s">
        <v>41</v>
      </c>
      <c r="P558" s="104">
        <f>O558*H558</f>
        <v>0</v>
      </c>
      <c r="Q558" s="104">
        <v>0.00017</v>
      </c>
      <c r="R558" s="104">
        <f>Q558*H558</f>
        <v>0.0032385000000000005</v>
      </c>
      <c r="S558" s="104">
        <v>0</v>
      </c>
      <c r="T558" s="105">
        <f>S558*H558</f>
        <v>0</v>
      </c>
      <c r="AR558" s="106" t="s">
        <v>344</v>
      </c>
      <c r="AT558" s="106" t="s">
        <v>226</v>
      </c>
      <c r="AU558" s="106" t="s">
        <v>86</v>
      </c>
      <c r="AY558" s="29" t="s">
        <v>164</v>
      </c>
      <c r="BE558" s="107">
        <f>IF(N558="základní",J558,0)</f>
        <v>0</v>
      </c>
      <c r="BF558" s="107">
        <f>IF(N558="snížená",J558,0)</f>
        <v>0</v>
      </c>
      <c r="BG558" s="107">
        <f>IF(N558="zákl. přenesená",J558,0)</f>
        <v>0</v>
      </c>
      <c r="BH558" s="107">
        <f>IF(N558="sníž. přenesená",J558,0)</f>
        <v>0</v>
      </c>
      <c r="BI558" s="107">
        <f>IF(N558="nulová",J558,0)</f>
        <v>0</v>
      </c>
      <c r="BJ558" s="29" t="s">
        <v>81</v>
      </c>
      <c r="BK558" s="107">
        <f>ROUND(I558*H558,2)</f>
        <v>0</v>
      </c>
      <c r="BL558" s="29" t="s">
        <v>264</v>
      </c>
      <c r="BM558" s="106" t="s">
        <v>1100</v>
      </c>
    </row>
    <row r="559" spans="2:65" s="16" customFormat="1" ht="33" customHeight="1">
      <c r="B559" s="15"/>
      <c r="C559" s="95" t="s">
        <v>1101</v>
      </c>
      <c r="D559" s="95" t="s">
        <v>167</v>
      </c>
      <c r="E559" s="96" t="s">
        <v>1102</v>
      </c>
      <c r="F559" s="97" t="s">
        <v>1103</v>
      </c>
      <c r="G559" s="98" t="s">
        <v>220</v>
      </c>
      <c r="H559" s="99">
        <v>65.9</v>
      </c>
      <c r="I559" s="3"/>
      <c r="J559" s="100">
        <f>ROUND(I559*H559,2)</f>
        <v>0</v>
      </c>
      <c r="K559" s="101"/>
      <c r="L559" s="15"/>
      <c r="M559" s="102" t="s">
        <v>1</v>
      </c>
      <c r="N559" s="103" t="s">
        <v>41</v>
      </c>
      <c r="P559" s="104">
        <f>O559*H559</f>
        <v>0</v>
      </c>
      <c r="Q559" s="104">
        <v>0.0008</v>
      </c>
      <c r="R559" s="104">
        <f>Q559*H559</f>
        <v>0.05272000000000001</v>
      </c>
      <c r="S559" s="104">
        <v>0</v>
      </c>
      <c r="T559" s="105">
        <f>S559*H559</f>
        <v>0</v>
      </c>
      <c r="AR559" s="106" t="s">
        <v>264</v>
      </c>
      <c r="AT559" s="106" t="s">
        <v>167</v>
      </c>
      <c r="AU559" s="106" t="s">
        <v>86</v>
      </c>
      <c r="AY559" s="29" t="s">
        <v>164</v>
      </c>
      <c r="BE559" s="107">
        <f>IF(N559="základní",J559,0)</f>
        <v>0</v>
      </c>
      <c r="BF559" s="107">
        <f>IF(N559="snížená",J559,0)</f>
        <v>0</v>
      </c>
      <c r="BG559" s="107">
        <f>IF(N559="zákl. přenesená",J559,0)</f>
        <v>0</v>
      </c>
      <c r="BH559" s="107">
        <f>IF(N559="sníž. přenesená",J559,0)</f>
        <v>0</v>
      </c>
      <c r="BI559" s="107">
        <f>IF(N559="nulová",J559,0)</f>
        <v>0</v>
      </c>
      <c r="BJ559" s="29" t="s">
        <v>81</v>
      </c>
      <c r="BK559" s="107">
        <f>ROUND(I559*H559,2)</f>
        <v>0</v>
      </c>
      <c r="BL559" s="29" t="s">
        <v>264</v>
      </c>
      <c r="BM559" s="106" t="s">
        <v>1104</v>
      </c>
    </row>
    <row r="560" spans="2:51" s="124" customFormat="1" ht="12">
      <c r="B560" s="123"/>
      <c r="D560" s="110" t="s">
        <v>173</v>
      </c>
      <c r="E560" s="125" t="s">
        <v>1</v>
      </c>
      <c r="F560" s="126" t="s">
        <v>1105</v>
      </c>
      <c r="H560" s="125" t="s">
        <v>1</v>
      </c>
      <c r="L560" s="123"/>
      <c r="M560" s="127"/>
      <c r="T560" s="128"/>
      <c r="AT560" s="125" t="s">
        <v>173</v>
      </c>
      <c r="AU560" s="125" t="s">
        <v>86</v>
      </c>
      <c r="AV560" s="124" t="s">
        <v>81</v>
      </c>
      <c r="AW560" s="124" t="s">
        <v>32</v>
      </c>
      <c r="AX560" s="124" t="s">
        <v>76</v>
      </c>
      <c r="AY560" s="125" t="s">
        <v>164</v>
      </c>
    </row>
    <row r="561" spans="2:51" s="109" customFormat="1" ht="12">
      <c r="B561" s="108"/>
      <c r="D561" s="110" t="s">
        <v>173</v>
      </c>
      <c r="E561" s="111" t="s">
        <v>1</v>
      </c>
      <c r="F561" s="112" t="s">
        <v>1106</v>
      </c>
      <c r="H561" s="113">
        <v>56.3</v>
      </c>
      <c r="L561" s="108"/>
      <c r="M561" s="114"/>
      <c r="T561" s="115"/>
      <c r="AT561" s="111" t="s">
        <v>173</v>
      </c>
      <c r="AU561" s="111" t="s">
        <v>86</v>
      </c>
      <c r="AV561" s="109" t="s">
        <v>86</v>
      </c>
      <c r="AW561" s="109" t="s">
        <v>32</v>
      </c>
      <c r="AX561" s="109" t="s">
        <v>76</v>
      </c>
      <c r="AY561" s="111" t="s">
        <v>164</v>
      </c>
    </row>
    <row r="562" spans="2:51" s="109" customFormat="1" ht="12">
      <c r="B562" s="108"/>
      <c r="D562" s="110" t="s">
        <v>173</v>
      </c>
      <c r="E562" s="111" t="s">
        <v>1</v>
      </c>
      <c r="F562" s="112" t="s">
        <v>1107</v>
      </c>
      <c r="H562" s="113">
        <v>9.6</v>
      </c>
      <c r="L562" s="108"/>
      <c r="M562" s="114"/>
      <c r="T562" s="115"/>
      <c r="AT562" s="111" t="s">
        <v>173</v>
      </c>
      <c r="AU562" s="111" t="s">
        <v>86</v>
      </c>
      <c r="AV562" s="109" t="s">
        <v>86</v>
      </c>
      <c r="AW562" s="109" t="s">
        <v>32</v>
      </c>
      <c r="AX562" s="109" t="s">
        <v>76</v>
      </c>
      <c r="AY562" s="111" t="s">
        <v>164</v>
      </c>
    </row>
    <row r="563" spans="2:51" s="117" customFormat="1" ht="12">
      <c r="B563" s="116"/>
      <c r="D563" s="110" t="s">
        <v>173</v>
      </c>
      <c r="E563" s="118" t="s">
        <v>1</v>
      </c>
      <c r="F563" s="119" t="s">
        <v>177</v>
      </c>
      <c r="H563" s="120">
        <v>65.9</v>
      </c>
      <c r="L563" s="116"/>
      <c r="M563" s="121"/>
      <c r="T563" s="122"/>
      <c r="AT563" s="118" t="s">
        <v>173</v>
      </c>
      <c r="AU563" s="118" t="s">
        <v>86</v>
      </c>
      <c r="AV563" s="117" t="s">
        <v>171</v>
      </c>
      <c r="AW563" s="117" t="s">
        <v>32</v>
      </c>
      <c r="AX563" s="117" t="s">
        <v>81</v>
      </c>
      <c r="AY563" s="118" t="s">
        <v>164</v>
      </c>
    </row>
    <row r="564" spans="2:65" s="16" customFormat="1" ht="16.5" customHeight="1">
      <c r="B564" s="15"/>
      <c r="C564" s="129" t="s">
        <v>1108</v>
      </c>
      <c r="D564" s="129" t="s">
        <v>226</v>
      </c>
      <c r="E564" s="130" t="s">
        <v>1109</v>
      </c>
      <c r="F564" s="131" t="s">
        <v>1110</v>
      </c>
      <c r="G564" s="132" t="s">
        <v>220</v>
      </c>
      <c r="H564" s="133">
        <v>65.9</v>
      </c>
      <c r="I564" s="4"/>
      <c r="J564" s="134">
        <f>ROUND(I564*H564,2)</f>
        <v>0</v>
      </c>
      <c r="K564" s="135"/>
      <c r="L564" s="136"/>
      <c r="M564" s="137" t="s">
        <v>1</v>
      </c>
      <c r="N564" s="138" t="s">
        <v>41</v>
      </c>
      <c r="P564" s="104">
        <f>O564*H564</f>
        <v>0</v>
      </c>
      <c r="Q564" s="104">
        <v>0.00018</v>
      </c>
      <c r="R564" s="104">
        <f>Q564*H564</f>
        <v>0.011862000000000001</v>
      </c>
      <c r="S564" s="104">
        <v>0</v>
      </c>
      <c r="T564" s="105">
        <f>S564*H564</f>
        <v>0</v>
      </c>
      <c r="AR564" s="106" t="s">
        <v>344</v>
      </c>
      <c r="AT564" s="106" t="s">
        <v>226</v>
      </c>
      <c r="AU564" s="106" t="s">
        <v>86</v>
      </c>
      <c r="AY564" s="29" t="s">
        <v>164</v>
      </c>
      <c r="BE564" s="107">
        <f>IF(N564="základní",J564,0)</f>
        <v>0</v>
      </c>
      <c r="BF564" s="107">
        <f>IF(N564="snížená",J564,0)</f>
        <v>0</v>
      </c>
      <c r="BG564" s="107">
        <f>IF(N564="zákl. přenesená",J564,0)</f>
        <v>0</v>
      </c>
      <c r="BH564" s="107">
        <f>IF(N564="sníž. přenesená",J564,0)</f>
        <v>0</v>
      </c>
      <c r="BI564" s="107">
        <f>IF(N564="nulová",J564,0)</f>
        <v>0</v>
      </c>
      <c r="BJ564" s="29" t="s">
        <v>81</v>
      </c>
      <c r="BK564" s="107">
        <f>ROUND(I564*H564,2)</f>
        <v>0</v>
      </c>
      <c r="BL564" s="29" t="s">
        <v>264</v>
      </c>
      <c r="BM564" s="106" t="s">
        <v>1111</v>
      </c>
    </row>
    <row r="565" spans="2:65" s="16" customFormat="1" ht="24.15" customHeight="1">
      <c r="B565" s="15"/>
      <c r="C565" s="95" t="s">
        <v>1112</v>
      </c>
      <c r="D565" s="95" t="s">
        <v>167</v>
      </c>
      <c r="E565" s="96" t="s">
        <v>1113</v>
      </c>
      <c r="F565" s="97" t="s">
        <v>1114</v>
      </c>
      <c r="G565" s="98" t="s">
        <v>220</v>
      </c>
      <c r="H565" s="99">
        <v>56.475</v>
      </c>
      <c r="I565" s="3"/>
      <c r="J565" s="100">
        <f>ROUND(I565*H565,2)</f>
        <v>0</v>
      </c>
      <c r="K565" s="101"/>
      <c r="L565" s="15"/>
      <c r="M565" s="102" t="s">
        <v>1</v>
      </c>
      <c r="N565" s="103" t="s">
        <v>41</v>
      </c>
      <c r="P565" s="104">
        <f>O565*H565</f>
        <v>0</v>
      </c>
      <c r="Q565" s="104">
        <v>0.0012</v>
      </c>
      <c r="R565" s="104">
        <f>Q565*H565</f>
        <v>0.06777</v>
      </c>
      <c r="S565" s="104">
        <v>0</v>
      </c>
      <c r="T565" s="105">
        <f>S565*H565</f>
        <v>0</v>
      </c>
      <c r="AR565" s="106" t="s">
        <v>264</v>
      </c>
      <c r="AT565" s="106" t="s">
        <v>167</v>
      </c>
      <c r="AU565" s="106" t="s">
        <v>86</v>
      </c>
      <c r="AY565" s="29" t="s">
        <v>164</v>
      </c>
      <c r="BE565" s="107">
        <f>IF(N565="základní",J565,0)</f>
        <v>0</v>
      </c>
      <c r="BF565" s="107">
        <f>IF(N565="snížená",J565,0)</f>
        <v>0</v>
      </c>
      <c r="BG565" s="107">
        <f>IF(N565="zákl. přenesená",J565,0)</f>
        <v>0</v>
      </c>
      <c r="BH565" s="107">
        <f>IF(N565="sníž. přenesená",J565,0)</f>
        <v>0</v>
      </c>
      <c r="BI565" s="107">
        <f>IF(N565="nulová",J565,0)</f>
        <v>0</v>
      </c>
      <c r="BJ565" s="29" t="s">
        <v>81</v>
      </c>
      <c r="BK565" s="107">
        <f>ROUND(I565*H565,2)</f>
        <v>0</v>
      </c>
      <c r="BL565" s="29" t="s">
        <v>264</v>
      </c>
      <c r="BM565" s="106" t="s">
        <v>1115</v>
      </c>
    </row>
    <row r="566" spans="2:51" s="124" customFormat="1" ht="12">
      <c r="B566" s="123"/>
      <c r="D566" s="110" t="s">
        <v>173</v>
      </c>
      <c r="E566" s="125" t="s">
        <v>1</v>
      </c>
      <c r="F566" s="126" t="s">
        <v>1116</v>
      </c>
      <c r="H566" s="125" t="s">
        <v>1</v>
      </c>
      <c r="L566" s="123"/>
      <c r="M566" s="127"/>
      <c r="T566" s="128"/>
      <c r="AT566" s="125" t="s">
        <v>173</v>
      </c>
      <c r="AU566" s="125" t="s">
        <v>86</v>
      </c>
      <c r="AV566" s="124" t="s">
        <v>81</v>
      </c>
      <c r="AW566" s="124" t="s">
        <v>32</v>
      </c>
      <c r="AX566" s="124" t="s">
        <v>76</v>
      </c>
      <c r="AY566" s="125" t="s">
        <v>164</v>
      </c>
    </row>
    <row r="567" spans="2:51" s="109" customFormat="1" ht="12">
      <c r="B567" s="108"/>
      <c r="D567" s="110" t="s">
        <v>173</v>
      </c>
      <c r="E567" s="111" t="s">
        <v>1</v>
      </c>
      <c r="F567" s="112" t="s">
        <v>1117</v>
      </c>
      <c r="H567" s="113">
        <v>51.13</v>
      </c>
      <c r="L567" s="108"/>
      <c r="M567" s="114"/>
      <c r="T567" s="115"/>
      <c r="AT567" s="111" t="s">
        <v>173</v>
      </c>
      <c r="AU567" s="111" t="s">
        <v>86</v>
      </c>
      <c r="AV567" s="109" t="s">
        <v>86</v>
      </c>
      <c r="AW567" s="109" t="s">
        <v>32</v>
      </c>
      <c r="AX567" s="109" t="s">
        <v>76</v>
      </c>
      <c r="AY567" s="111" t="s">
        <v>164</v>
      </c>
    </row>
    <row r="568" spans="2:51" s="109" customFormat="1" ht="12">
      <c r="B568" s="108"/>
      <c r="D568" s="110" t="s">
        <v>173</v>
      </c>
      <c r="E568" s="111" t="s">
        <v>1</v>
      </c>
      <c r="F568" s="112" t="s">
        <v>1118</v>
      </c>
      <c r="H568" s="113">
        <v>2.08</v>
      </c>
      <c r="L568" s="108"/>
      <c r="M568" s="114"/>
      <c r="T568" s="115"/>
      <c r="AT568" s="111" t="s">
        <v>173</v>
      </c>
      <c r="AU568" s="111" t="s">
        <v>86</v>
      </c>
      <c r="AV568" s="109" t="s">
        <v>86</v>
      </c>
      <c r="AW568" s="109" t="s">
        <v>32</v>
      </c>
      <c r="AX568" s="109" t="s">
        <v>76</v>
      </c>
      <c r="AY568" s="111" t="s">
        <v>164</v>
      </c>
    </row>
    <row r="569" spans="2:51" s="109" customFormat="1" ht="12">
      <c r="B569" s="108"/>
      <c r="D569" s="110" t="s">
        <v>173</v>
      </c>
      <c r="E569" s="111" t="s">
        <v>1</v>
      </c>
      <c r="F569" s="112" t="s">
        <v>1119</v>
      </c>
      <c r="H569" s="113">
        <v>3.265</v>
      </c>
      <c r="L569" s="108"/>
      <c r="M569" s="114"/>
      <c r="T569" s="115"/>
      <c r="AT569" s="111" t="s">
        <v>173</v>
      </c>
      <c r="AU569" s="111" t="s">
        <v>86</v>
      </c>
      <c r="AV569" s="109" t="s">
        <v>86</v>
      </c>
      <c r="AW569" s="109" t="s">
        <v>32</v>
      </c>
      <c r="AX569" s="109" t="s">
        <v>76</v>
      </c>
      <c r="AY569" s="111" t="s">
        <v>164</v>
      </c>
    </row>
    <row r="570" spans="2:51" s="117" customFormat="1" ht="12">
      <c r="B570" s="116"/>
      <c r="D570" s="110" t="s">
        <v>173</v>
      </c>
      <c r="E570" s="118" t="s">
        <v>1</v>
      </c>
      <c r="F570" s="119" t="s">
        <v>177</v>
      </c>
      <c r="H570" s="120">
        <v>56.475</v>
      </c>
      <c r="L570" s="116"/>
      <c r="M570" s="121"/>
      <c r="T570" s="122"/>
      <c r="AT570" s="118" t="s">
        <v>173</v>
      </c>
      <c r="AU570" s="118" t="s">
        <v>86</v>
      </c>
      <c r="AV570" s="117" t="s">
        <v>171</v>
      </c>
      <c r="AW570" s="117" t="s">
        <v>32</v>
      </c>
      <c r="AX570" s="117" t="s">
        <v>81</v>
      </c>
      <c r="AY570" s="118" t="s">
        <v>164</v>
      </c>
    </row>
    <row r="571" spans="2:65" s="16" customFormat="1" ht="16.5" customHeight="1">
      <c r="B571" s="15"/>
      <c r="C571" s="129" t="s">
        <v>1120</v>
      </c>
      <c r="D571" s="129" t="s">
        <v>226</v>
      </c>
      <c r="E571" s="130" t="s">
        <v>1121</v>
      </c>
      <c r="F571" s="131" t="s">
        <v>1122</v>
      </c>
      <c r="G571" s="132" t="s">
        <v>220</v>
      </c>
      <c r="H571" s="133">
        <v>56.475</v>
      </c>
      <c r="I571" s="4"/>
      <c r="J571" s="134">
        <f>ROUND(I571*H571,2)</f>
        <v>0</v>
      </c>
      <c r="K571" s="135"/>
      <c r="L571" s="136"/>
      <c r="M571" s="137" t="s">
        <v>1</v>
      </c>
      <c r="N571" s="138" t="s">
        <v>41</v>
      </c>
      <c r="P571" s="104">
        <f>O571*H571</f>
        <v>0</v>
      </c>
      <c r="Q571" s="104">
        <v>0.00162</v>
      </c>
      <c r="R571" s="104">
        <f>Q571*H571</f>
        <v>0.0914895</v>
      </c>
      <c r="S571" s="104">
        <v>0</v>
      </c>
      <c r="T571" s="105">
        <f>S571*H571</f>
        <v>0</v>
      </c>
      <c r="AR571" s="106" t="s">
        <v>344</v>
      </c>
      <c r="AT571" s="106" t="s">
        <v>226</v>
      </c>
      <c r="AU571" s="106" t="s">
        <v>86</v>
      </c>
      <c r="AY571" s="29" t="s">
        <v>164</v>
      </c>
      <c r="BE571" s="107">
        <f>IF(N571="základní",J571,0)</f>
        <v>0</v>
      </c>
      <c r="BF571" s="107">
        <f>IF(N571="snížená",J571,0)</f>
        <v>0</v>
      </c>
      <c r="BG571" s="107">
        <f>IF(N571="zákl. přenesená",J571,0)</f>
        <v>0</v>
      </c>
      <c r="BH571" s="107">
        <f>IF(N571="sníž. přenesená",J571,0)</f>
        <v>0</v>
      </c>
      <c r="BI571" s="107">
        <f>IF(N571="nulová",J571,0)</f>
        <v>0</v>
      </c>
      <c r="BJ571" s="29" t="s">
        <v>81</v>
      </c>
      <c r="BK571" s="107">
        <f>ROUND(I571*H571,2)</f>
        <v>0</v>
      </c>
      <c r="BL571" s="29" t="s">
        <v>264</v>
      </c>
      <c r="BM571" s="106" t="s">
        <v>1123</v>
      </c>
    </row>
    <row r="572" spans="2:65" s="16" customFormat="1" ht="33" customHeight="1">
      <c r="B572" s="15"/>
      <c r="C572" s="95" t="s">
        <v>1124</v>
      </c>
      <c r="D572" s="95" t="s">
        <v>167</v>
      </c>
      <c r="E572" s="96" t="s">
        <v>1125</v>
      </c>
      <c r="F572" s="97" t="s">
        <v>1126</v>
      </c>
      <c r="G572" s="98" t="s">
        <v>220</v>
      </c>
      <c r="H572" s="99">
        <v>27.046</v>
      </c>
      <c r="I572" s="3"/>
      <c r="J572" s="100">
        <f>ROUND(I572*H572,2)</f>
        <v>0</v>
      </c>
      <c r="K572" s="101"/>
      <c r="L572" s="15"/>
      <c r="M572" s="102" t="s">
        <v>1</v>
      </c>
      <c r="N572" s="103" t="s">
        <v>41</v>
      </c>
      <c r="P572" s="104">
        <f>O572*H572</f>
        <v>0</v>
      </c>
      <c r="Q572" s="104">
        <v>0.0012</v>
      </c>
      <c r="R572" s="104">
        <f>Q572*H572</f>
        <v>0.0324552</v>
      </c>
      <c r="S572" s="104">
        <v>0</v>
      </c>
      <c r="T572" s="105">
        <f>S572*H572</f>
        <v>0</v>
      </c>
      <c r="AR572" s="106" t="s">
        <v>264</v>
      </c>
      <c r="AT572" s="106" t="s">
        <v>167</v>
      </c>
      <c r="AU572" s="106" t="s">
        <v>86</v>
      </c>
      <c r="AY572" s="29" t="s">
        <v>164</v>
      </c>
      <c r="BE572" s="107">
        <f>IF(N572="základní",J572,0)</f>
        <v>0</v>
      </c>
      <c r="BF572" s="107">
        <f>IF(N572="snížená",J572,0)</f>
        <v>0</v>
      </c>
      <c r="BG572" s="107">
        <f>IF(N572="zákl. přenesená",J572,0)</f>
        <v>0</v>
      </c>
      <c r="BH572" s="107">
        <f>IF(N572="sníž. přenesená",J572,0)</f>
        <v>0</v>
      </c>
      <c r="BI572" s="107">
        <f>IF(N572="nulová",J572,0)</f>
        <v>0</v>
      </c>
      <c r="BJ572" s="29" t="s">
        <v>81</v>
      </c>
      <c r="BK572" s="107">
        <f>ROUND(I572*H572,2)</f>
        <v>0</v>
      </c>
      <c r="BL572" s="29" t="s">
        <v>264</v>
      </c>
      <c r="BM572" s="106" t="s">
        <v>1127</v>
      </c>
    </row>
    <row r="573" spans="2:51" s="124" customFormat="1" ht="20">
      <c r="B573" s="123"/>
      <c r="D573" s="110" t="s">
        <v>173</v>
      </c>
      <c r="E573" s="125" t="s">
        <v>1</v>
      </c>
      <c r="F573" s="126" t="s">
        <v>1128</v>
      </c>
      <c r="H573" s="125" t="s">
        <v>1</v>
      </c>
      <c r="L573" s="123"/>
      <c r="M573" s="127"/>
      <c r="T573" s="128"/>
      <c r="AT573" s="125" t="s">
        <v>173</v>
      </c>
      <c r="AU573" s="125" t="s">
        <v>86</v>
      </c>
      <c r="AV573" s="124" t="s">
        <v>81</v>
      </c>
      <c r="AW573" s="124" t="s">
        <v>32</v>
      </c>
      <c r="AX573" s="124" t="s">
        <v>76</v>
      </c>
      <c r="AY573" s="125" t="s">
        <v>164</v>
      </c>
    </row>
    <row r="574" spans="2:51" s="109" customFormat="1" ht="12">
      <c r="B574" s="108"/>
      <c r="D574" s="110" t="s">
        <v>173</v>
      </c>
      <c r="E574" s="111" t="s">
        <v>1</v>
      </c>
      <c r="F574" s="112" t="s">
        <v>1129</v>
      </c>
      <c r="H574" s="113">
        <v>20.1</v>
      </c>
      <c r="L574" s="108"/>
      <c r="M574" s="114"/>
      <c r="T574" s="115"/>
      <c r="AT574" s="111" t="s">
        <v>173</v>
      </c>
      <c r="AU574" s="111" t="s">
        <v>86</v>
      </c>
      <c r="AV574" s="109" t="s">
        <v>86</v>
      </c>
      <c r="AW574" s="109" t="s">
        <v>32</v>
      </c>
      <c r="AX574" s="109" t="s">
        <v>76</v>
      </c>
      <c r="AY574" s="111" t="s">
        <v>164</v>
      </c>
    </row>
    <row r="575" spans="2:51" s="109" customFormat="1" ht="12">
      <c r="B575" s="108"/>
      <c r="D575" s="110" t="s">
        <v>173</v>
      </c>
      <c r="E575" s="111" t="s">
        <v>1</v>
      </c>
      <c r="F575" s="112" t="s">
        <v>1130</v>
      </c>
      <c r="H575" s="113">
        <v>2.096</v>
      </c>
      <c r="L575" s="108"/>
      <c r="M575" s="114"/>
      <c r="T575" s="115"/>
      <c r="AT575" s="111" t="s">
        <v>173</v>
      </c>
      <c r="AU575" s="111" t="s">
        <v>86</v>
      </c>
      <c r="AV575" s="109" t="s">
        <v>86</v>
      </c>
      <c r="AW575" s="109" t="s">
        <v>32</v>
      </c>
      <c r="AX575" s="109" t="s">
        <v>76</v>
      </c>
      <c r="AY575" s="111" t="s">
        <v>164</v>
      </c>
    </row>
    <row r="576" spans="2:51" s="109" customFormat="1" ht="12">
      <c r="B576" s="108"/>
      <c r="D576" s="110" t="s">
        <v>173</v>
      </c>
      <c r="E576" s="111" t="s">
        <v>1</v>
      </c>
      <c r="F576" s="112" t="s">
        <v>1131</v>
      </c>
      <c r="H576" s="113">
        <v>4.85</v>
      </c>
      <c r="L576" s="108"/>
      <c r="M576" s="114"/>
      <c r="T576" s="115"/>
      <c r="AT576" s="111" t="s">
        <v>173</v>
      </c>
      <c r="AU576" s="111" t="s">
        <v>86</v>
      </c>
      <c r="AV576" s="109" t="s">
        <v>86</v>
      </c>
      <c r="AW576" s="109" t="s">
        <v>32</v>
      </c>
      <c r="AX576" s="109" t="s">
        <v>76</v>
      </c>
      <c r="AY576" s="111" t="s">
        <v>164</v>
      </c>
    </row>
    <row r="577" spans="2:51" s="117" customFormat="1" ht="12">
      <c r="B577" s="116"/>
      <c r="D577" s="110" t="s">
        <v>173</v>
      </c>
      <c r="E577" s="118" t="s">
        <v>1</v>
      </c>
      <c r="F577" s="119" t="s">
        <v>177</v>
      </c>
      <c r="H577" s="120">
        <v>27.046</v>
      </c>
      <c r="L577" s="116"/>
      <c r="M577" s="121"/>
      <c r="T577" s="122"/>
      <c r="AT577" s="118" t="s">
        <v>173</v>
      </c>
      <c r="AU577" s="118" t="s">
        <v>86</v>
      </c>
      <c r="AV577" s="117" t="s">
        <v>171</v>
      </c>
      <c r="AW577" s="117" t="s">
        <v>32</v>
      </c>
      <c r="AX577" s="117" t="s">
        <v>81</v>
      </c>
      <c r="AY577" s="118" t="s">
        <v>164</v>
      </c>
    </row>
    <row r="578" spans="2:65" s="16" customFormat="1" ht="21.75" customHeight="1">
      <c r="B578" s="15"/>
      <c r="C578" s="129" t="s">
        <v>1132</v>
      </c>
      <c r="D578" s="129" t="s">
        <v>226</v>
      </c>
      <c r="E578" s="130" t="s">
        <v>1133</v>
      </c>
      <c r="F578" s="131" t="s">
        <v>1134</v>
      </c>
      <c r="G578" s="132" t="s">
        <v>220</v>
      </c>
      <c r="H578" s="133">
        <v>27.046</v>
      </c>
      <c r="I578" s="4"/>
      <c r="J578" s="134">
        <f>ROUND(I578*H578,2)</f>
        <v>0</v>
      </c>
      <c r="K578" s="135"/>
      <c r="L578" s="136"/>
      <c r="M578" s="137" t="s">
        <v>1</v>
      </c>
      <c r="N578" s="138" t="s">
        <v>41</v>
      </c>
      <c r="P578" s="104">
        <f>O578*H578</f>
        <v>0</v>
      </c>
      <c r="Q578" s="104">
        <v>0.00065</v>
      </c>
      <c r="R578" s="104">
        <f>Q578*H578</f>
        <v>0.0175799</v>
      </c>
      <c r="S578" s="104">
        <v>0</v>
      </c>
      <c r="T578" s="105">
        <f>S578*H578</f>
        <v>0</v>
      </c>
      <c r="AR578" s="106" t="s">
        <v>344</v>
      </c>
      <c r="AT578" s="106" t="s">
        <v>226</v>
      </c>
      <c r="AU578" s="106" t="s">
        <v>86</v>
      </c>
      <c r="AY578" s="29" t="s">
        <v>164</v>
      </c>
      <c r="BE578" s="107">
        <f>IF(N578="základní",J578,0)</f>
        <v>0</v>
      </c>
      <c r="BF578" s="107">
        <f>IF(N578="snížená",J578,0)</f>
        <v>0</v>
      </c>
      <c r="BG578" s="107">
        <f>IF(N578="zákl. přenesená",J578,0)</f>
        <v>0</v>
      </c>
      <c r="BH578" s="107">
        <f>IF(N578="sníž. přenesená",J578,0)</f>
        <v>0</v>
      </c>
      <c r="BI578" s="107">
        <f>IF(N578="nulová",J578,0)</f>
        <v>0</v>
      </c>
      <c r="BJ578" s="29" t="s">
        <v>81</v>
      </c>
      <c r="BK578" s="107">
        <f>ROUND(I578*H578,2)</f>
        <v>0</v>
      </c>
      <c r="BL578" s="29" t="s">
        <v>264</v>
      </c>
      <c r="BM578" s="106" t="s">
        <v>1135</v>
      </c>
    </row>
    <row r="579" spans="2:65" s="16" customFormat="1" ht="37.75" customHeight="1">
      <c r="B579" s="15"/>
      <c r="C579" s="95" t="s">
        <v>1136</v>
      </c>
      <c r="D579" s="95" t="s">
        <v>167</v>
      </c>
      <c r="E579" s="96" t="s">
        <v>1137</v>
      </c>
      <c r="F579" s="97" t="s">
        <v>1138</v>
      </c>
      <c r="G579" s="98" t="s">
        <v>220</v>
      </c>
      <c r="H579" s="99">
        <v>2.08</v>
      </c>
      <c r="I579" s="3"/>
      <c r="J579" s="100">
        <f>ROUND(I579*H579,2)</f>
        <v>0</v>
      </c>
      <c r="K579" s="101"/>
      <c r="L579" s="15"/>
      <c r="M579" s="102" t="s">
        <v>1</v>
      </c>
      <c r="N579" s="103" t="s">
        <v>41</v>
      </c>
      <c r="P579" s="104">
        <f>O579*H579</f>
        <v>0</v>
      </c>
      <c r="Q579" s="104">
        <v>0.0012</v>
      </c>
      <c r="R579" s="104">
        <f>Q579*H579</f>
        <v>0.002496</v>
      </c>
      <c r="S579" s="104">
        <v>0</v>
      </c>
      <c r="T579" s="105">
        <f>S579*H579</f>
        <v>0</v>
      </c>
      <c r="AR579" s="106" t="s">
        <v>264</v>
      </c>
      <c r="AT579" s="106" t="s">
        <v>167</v>
      </c>
      <c r="AU579" s="106" t="s">
        <v>86</v>
      </c>
      <c r="AY579" s="29" t="s">
        <v>164</v>
      </c>
      <c r="BE579" s="107">
        <f>IF(N579="základní",J579,0)</f>
        <v>0</v>
      </c>
      <c r="BF579" s="107">
        <f>IF(N579="snížená",J579,0)</f>
        <v>0</v>
      </c>
      <c r="BG579" s="107">
        <f>IF(N579="zákl. přenesená",J579,0)</f>
        <v>0</v>
      </c>
      <c r="BH579" s="107">
        <f>IF(N579="sníž. přenesená",J579,0)</f>
        <v>0</v>
      </c>
      <c r="BI579" s="107">
        <f>IF(N579="nulová",J579,0)</f>
        <v>0</v>
      </c>
      <c r="BJ579" s="29" t="s">
        <v>81</v>
      </c>
      <c r="BK579" s="107">
        <f>ROUND(I579*H579,2)</f>
        <v>0</v>
      </c>
      <c r="BL579" s="29" t="s">
        <v>264</v>
      </c>
      <c r="BM579" s="106" t="s">
        <v>1139</v>
      </c>
    </row>
    <row r="580" spans="2:51" s="109" customFormat="1" ht="12">
      <c r="B580" s="108"/>
      <c r="D580" s="110" t="s">
        <v>173</v>
      </c>
      <c r="E580" s="111" t="s">
        <v>1</v>
      </c>
      <c r="F580" s="112" t="s">
        <v>1140</v>
      </c>
      <c r="H580" s="113">
        <v>2.08</v>
      </c>
      <c r="L580" s="108"/>
      <c r="M580" s="114"/>
      <c r="T580" s="115"/>
      <c r="AT580" s="111" t="s">
        <v>173</v>
      </c>
      <c r="AU580" s="111" t="s">
        <v>86</v>
      </c>
      <c r="AV580" s="109" t="s">
        <v>86</v>
      </c>
      <c r="AW580" s="109" t="s">
        <v>32</v>
      </c>
      <c r="AX580" s="109" t="s">
        <v>81</v>
      </c>
      <c r="AY580" s="111" t="s">
        <v>164</v>
      </c>
    </row>
    <row r="581" spans="2:65" s="16" customFormat="1" ht="16.5" customHeight="1">
      <c r="B581" s="15"/>
      <c r="C581" s="129" t="s">
        <v>1141</v>
      </c>
      <c r="D581" s="129" t="s">
        <v>226</v>
      </c>
      <c r="E581" s="130" t="s">
        <v>1142</v>
      </c>
      <c r="F581" s="131" t="s">
        <v>1143</v>
      </c>
      <c r="G581" s="132" t="s">
        <v>220</v>
      </c>
      <c r="H581" s="133">
        <v>2.08</v>
      </c>
      <c r="I581" s="4"/>
      <c r="J581" s="134">
        <f>ROUND(I581*H581,2)</f>
        <v>0</v>
      </c>
      <c r="K581" s="135"/>
      <c r="L581" s="136"/>
      <c r="M581" s="137" t="s">
        <v>1</v>
      </c>
      <c r="N581" s="138" t="s">
        <v>41</v>
      </c>
      <c r="P581" s="104">
        <f>O581*H581</f>
        <v>0</v>
      </c>
      <c r="Q581" s="104">
        <v>0.00065</v>
      </c>
      <c r="R581" s="104">
        <f>Q581*H581</f>
        <v>0.001352</v>
      </c>
      <c r="S581" s="104">
        <v>0</v>
      </c>
      <c r="T581" s="105">
        <f>S581*H581</f>
        <v>0</v>
      </c>
      <c r="AR581" s="106" t="s">
        <v>344</v>
      </c>
      <c r="AT581" s="106" t="s">
        <v>226</v>
      </c>
      <c r="AU581" s="106" t="s">
        <v>86</v>
      </c>
      <c r="AY581" s="29" t="s">
        <v>164</v>
      </c>
      <c r="BE581" s="107">
        <f>IF(N581="základní",J581,0)</f>
        <v>0</v>
      </c>
      <c r="BF581" s="107">
        <f>IF(N581="snížená",J581,0)</f>
        <v>0</v>
      </c>
      <c r="BG581" s="107">
        <f>IF(N581="zákl. přenesená",J581,0)</f>
        <v>0</v>
      </c>
      <c r="BH581" s="107">
        <f>IF(N581="sníž. přenesená",J581,0)</f>
        <v>0</v>
      </c>
      <c r="BI581" s="107">
        <f>IF(N581="nulová",J581,0)</f>
        <v>0</v>
      </c>
      <c r="BJ581" s="29" t="s">
        <v>81</v>
      </c>
      <c r="BK581" s="107">
        <f>ROUND(I581*H581,2)</f>
        <v>0</v>
      </c>
      <c r="BL581" s="29" t="s">
        <v>264</v>
      </c>
      <c r="BM581" s="106" t="s">
        <v>1144</v>
      </c>
    </row>
    <row r="582" spans="2:63" s="84" customFormat="1" ht="22.75" customHeight="1">
      <c r="B582" s="83"/>
      <c r="D582" s="85" t="s">
        <v>75</v>
      </c>
      <c r="E582" s="93" t="s">
        <v>1145</v>
      </c>
      <c r="F582" s="93" t="s">
        <v>1146</v>
      </c>
      <c r="J582" s="94">
        <f>BK582</f>
        <v>0</v>
      </c>
      <c r="L582" s="83"/>
      <c r="M582" s="88"/>
      <c r="P582" s="89">
        <f>SUM(P583:P592)</f>
        <v>0</v>
      </c>
      <c r="R582" s="89">
        <f>SUM(R583:R592)</f>
        <v>0.029627850000000004</v>
      </c>
      <c r="T582" s="90">
        <f>SUM(T583:T592)</f>
        <v>0</v>
      </c>
      <c r="AR582" s="85" t="s">
        <v>86</v>
      </c>
      <c r="AT582" s="91" t="s">
        <v>75</v>
      </c>
      <c r="AU582" s="91" t="s">
        <v>81</v>
      </c>
      <c r="AY582" s="85" t="s">
        <v>164</v>
      </c>
      <c r="BK582" s="92">
        <f>SUM(BK583:BK592)</f>
        <v>0</v>
      </c>
    </row>
    <row r="583" spans="2:65" s="16" customFormat="1" ht="21.75" customHeight="1">
      <c r="B583" s="15"/>
      <c r="C583" s="95" t="s">
        <v>1147</v>
      </c>
      <c r="D583" s="95" t="s">
        <v>167</v>
      </c>
      <c r="E583" s="96" t="s">
        <v>1148</v>
      </c>
      <c r="F583" s="97" t="s">
        <v>1149</v>
      </c>
      <c r="G583" s="98" t="s">
        <v>184</v>
      </c>
      <c r="H583" s="99">
        <v>400</v>
      </c>
      <c r="I583" s="3"/>
      <c r="J583" s="100">
        <f>ROUND(I583*H583,2)</f>
        <v>0</v>
      </c>
      <c r="K583" s="101"/>
      <c r="L583" s="15"/>
      <c r="M583" s="102" t="s">
        <v>1</v>
      </c>
      <c r="N583" s="103" t="s">
        <v>41</v>
      </c>
      <c r="P583" s="104">
        <f>O583*H583</f>
        <v>0</v>
      </c>
      <c r="Q583" s="104">
        <v>0</v>
      </c>
      <c r="R583" s="104">
        <f>Q583*H583</f>
        <v>0</v>
      </c>
      <c r="S583" s="104">
        <v>0</v>
      </c>
      <c r="T583" s="105">
        <f>S583*H583</f>
        <v>0</v>
      </c>
      <c r="AR583" s="106" t="s">
        <v>264</v>
      </c>
      <c r="AT583" s="106" t="s">
        <v>167</v>
      </c>
      <c r="AU583" s="106" t="s">
        <v>86</v>
      </c>
      <c r="AY583" s="29" t="s">
        <v>164</v>
      </c>
      <c r="BE583" s="107">
        <f>IF(N583="základní",J583,0)</f>
        <v>0</v>
      </c>
      <c r="BF583" s="107">
        <f>IF(N583="snížená",J583,0)</f>
        <v>0</v>
      </c>
      <c r="BG583" s="107">
        <f>IF(N583="zákl. přenesená",J583,0)</f>
        <v>0</v>
      </c>
      <c r="BH583" s="107">
        <f>IF(N583="sníž. přenesená",J583,0)</f>
        <v>0</v>
      </c>
      <c r="BI583" s="107">
        <f>IF(N583="nulová",J583,0)</f>
        <v>0</v>
      </c>
      <c r="BJ583" s="29" t="s">
        <v>81</v>
      </c>
      <c r="BK583" s="107">
        <f>ROUND(I583*H583,2)</f>
        <v>0</v>
      </c>
      <c r="BL583" s="29" t="s">
        <v>264</v>
      </c>
      <c r="BM583" s="106" t="s">
        <v>1150</v>
      </c>
    </row>
    <row r="584" spans="2:51" s="124" customFormat="1" ht="12">
      <c r="B584" s="123"/>
      <c r="D584" s="110" t="s">
        <v>173</v>
      </c>
      <c r="E584" s="125" t="s">
        <v>1</v>
      </c>
      <c r="F584" s="126" t="s">
        <v>1151</v>
      </c>
      <c r="H584" s="125" t="s">
        <v>1</v>
      </c>
      <c r="L584" s="123"/>
      <c r="M584" s="127"/>
      <c r="T584" s="128"/>
      <c r="AT584" s="125" t="s">
        <v>173</v>
      </c>
      <c r="AU584" s="125" t="s">
        <v>86</v>
      </c>
      <c r="AV584" s="124" t="s">
        <v>81</v>
      </c>
      <c r="AW584" s="124" t="s">
        <v>32</v>
      </c>
      <c r="AX584" s="124" t="s">
        <v>76</v>
      </c>
      <c r="AY584" s="125" t="s">
        <v>164</v>
      </c>
    </row>
    <row r="585" spans="2:51" s="109" customFormat="1" ht="12">
      <c r="B585" s="108"/>
      <c r="D585" s="110" t="s">
        <v>173</v>
      </c>
      <c r="E585" s="111" t="s">
        <v>1</v>
      </c>
      <c r="F585" s="112" t="s">
        <v>1152</v>
      </c>
      <c r="H585" s="113">
        <v>400</v>
      </c>
      <c r="L585" s="108"/>
      <c r="M585" s="114"/>
      <c r="T585" s="115"/>
      <c r="AT585" s="111" t="s">
        <v>173</v>
      </c>
      <c r="AU585" s="111" t="s">
        <v>86</v>
      </c>
      <c r="AV585" s="109" t="s">
        <v>86</v>
      </c>
      <c r="AW585" s="109" t="s">
        <v>32</v>
      </c>
      <c r="AX585" s="109" t="s">
        <v>81</v>
      </c>
      <c r="AY585" s="111" t="s">
        <v>164</v>
      </c>
    </row>
    <row r="586" spans="2:65" s="16" customFormat="1" ht="24.15" customHeight="1">
      <c r="B586" s="15"/>
      <c r="C586" s="129" t="s">
        <v>1153</v>
      </c>
      <c r="D586" s="129" t="s">
        <v>226</v>
      </c>
      <c r="E586" s="130" t="s">
        <v>1154</v>
      </c>
      <c r="F586" s="131" t="s">
        <v>1155</v>
      </c>
      <c r="G586" s="132" t="s">
        <v>180</v>
      </c>
      <c r="H586" s="133">
        <v>20</v>
      </c>
      <c r="I586" s="4"/>
      <c r="J586" s="134">
        <f>ROUND(I586*H586,2)</f>
        <v>0</v>
      </c>
      <c r="K586" s="135"/>
      <c r="L586" s="136"/>
      <c r="M586" s="137" t="s">
        <v>1</v>
      </c>
      <c r="N586" s="138" t="s">
        <v>41</v>
      </c>
      <c r="P586" s="104">
        <f>O586*H586</f>
        <v>0</v>
      </c>
      <c r="Q586" s="104">
        <v>0</v>
      </c>
      <c r="R586" s="104">
        <f>Q586*H586</f>
        <v>0</v>
      </c>
      <c r="S586" s="104">
        <v>0</v>
      </c>
      <c r="T586" s="105">
        <f>S586*H586</f>
        <v>0</v>
      </c>
      <c r="AR586" s="106" t="s">
        <v>344</v>
      </c>
      <c r="AT586" s="106" t="s">
        <v>226</v>
      </c>
      <c r="AU586" s="106" t="s">
        <v>86</v>
      </c>
      <c r="AY586" s="29" t="s">
        <v>164</v>
      </c>
      <c r="BE586" s="107">
        <f>IF(N586="základní",J586,0)</f>
        <v>0</v>
      </c>
      <c r="BF586" s="107">
        <f>IF(N586="snížená",J586,0)</f>
        <v>0</v>
      </c>
      <c r="BG586" s="107">
        <f>IF(N586="zákl. přenesená",J586,0)</f>
        <v>0</v>
      </c>
      <c r="BH586" s="107">
        <f>IF(N586="sníž. přenesená",J586,0)</f>
        <v>0</v>
      </c>
      <c r="BI586" s="107">
        <f>IF(N586="nulová",J586,0)</f>
        <v>0</v>
      </c>
      <c r="BJ586" s="29" t="s">
        <v>81</v>
      </c>
      <c r="BK586" s="107">
        <f>ROUND(I586*H586,2)</f>
        <v>0</v>
      </c>
      <c r="BL586" s="29" t="s">
        <v>264</v>
      </c>
      <c r="BM586" s="106" t="s">
        <v>1156</v>
      </c>
    </row>
    <row r="587" spans="2:51" s="109" customFormat="1" ht="12">
      <c r="B587" s="108"/>
      <c r="D587" s="110" t="s">
        <v>173</v>
      </c>
      <c r="E587" s="111" t="s">
        <v>1</v>
      </c>
      <c r="F587" s="112" t="s">
        <v>1157</v>
      </c>
      <c r="H587" s="113">
        <v>20</v>
      </c>
      <c r="L587" s="108"/>
      <c r="M587" s="114"/>
      <c r="T587" s="115"/>
      <c r="AT587" s="111" t="s">
        <v>173</v>
      </c>
      <c r="AU587" s="111" t="s">
        <v>86</v>
      </c>
      <c r="AV587" s="109" t="s">
        <v>86</v>
      </c>
      <c r="AW587" s="109" t="s">
        <v>32</v>
      </c>
      <c r="AX587" s="109" t="s">
        <v>81</v>
      </c>
      <c r="AY587" s="111" t="s">
        <v>164</v>
      </c>
    </row>
    <row r="588" spans="2:65" s="16" customFormat="1" ht="24.15" customHeight="1">
      <c r="B588" s="15"/>
      <c r="C588" s="95" t="s">
        <v>1158</v>
      </c>
      <c r="D588" s="95" t="s">
        <v>167</v>
      </c>
      <c r="E588" s="96" t="s">
        <v>1159</v>
      </c>
      <c r="F588" s="97" t="s">
        <v>1160</v>
      </c>
      <c r="G588" s="98" t="s">
        <v>184</v>
      </c>
      <c r="H588" s="99">
        <v>60.465</v>
      </c>
      <c r="I588" s="3"/>
      <c r="J588" s="100">
        <f>ROUND(I588*H588,2)</f>
        <v>0</v>
      </c>
      <c r="K588" s="101"/>
      <c r="L588" s="15"/>
      <c r="M588" s="102" t="s">
        <v>1</v>
      </c>
      <c r="N588" s="103" t="s">
        <v>41</v>
      </c>
      <c r="P588" s="104">
        <f>O588*H588</f>
        <v>0</v>
      </c>
      <c r="Q588" s="104">
        <v>0.0002</v>
      </c>
      <c r="R588" s="104">
        <f>Q588*H588</f>
        <v>0.012093000000000001</v>
      </c>
      <c r="S588" s="104">
        <v>0</v>
      </c>
      <c r="T588" s="105">
        <f>S588*H588</f>
        <v>0</v>
      </c>
      <c r="AR588" s="106" t="s">
        <v>264</v>
      </c>
      <c r="AT588" s="106" t="s">
        <v>167</v>
      </c>
      <c r="AU588" s="106" t="s">
        <v>86</v>
      </c>
      <c r="AY588" s="29" t="s">
        <v>164</v>
      </c>
      <c r="BE588" s="107">
        <f>IF(N588="základní",J588,0)</f>
        <v>0</v>
      </c>
      <c r="BF588" s="107">
        <f>IF(N588="snížená",J588,0)</f>
        <v>0</v>
      </c>
      <c r="BG588" s="107">
        <f>IF(N588="zákl. přenesená",J588,0)</f>
        <v>0</v>
      </c>
      <c r="BH588" s="107">
        <f>IF(N588="sníž. přenesená",J588,0)</f>
        <v>0</v>
      </c>
      <c r="BI588" s="107">
        <f>IF(N588="nulová",J588,0)</f>
        <v>0</v>
      </c>
      <c r="BJ588" s="29" t="s">
        <v>81</v>
      </c>
      <c r="BK588" s="107">
        <f>ROUND(I588*H588,2)</f>
        <v>0</v>
      </c>
      <c r="BL588" s="29" t="s">
        <v>264</v>
      </c>
      <c r="BM588" s="106" t="s">
        <v>1161</v>
      </c>
    </row>
    <row r="589" spans="2:65" s="16" customFormat="1" ht="24.15" customHeight="1">
      <c r="B589" s="15"/>
      <c r="C589" s="95" t="s">
        <v>1162</v>
      </c>
      <c r="D589" s="95" t="s">
        <v>167</v>
      </c>
      <c r="E589" s="96" t="s">
        <v>1163</v>
      </c>
      <c r="F589" s="97" t="s">
        <v>1164</v>
      </c>
      <c r="G589" s="98" t="s">
        <v>184</v>
      </c>
      <c r="H589" s="99">
        <v>60.465</v>
      </c>
      <c r="I589" s="3"/>
      <c r="J589" s="100">
        <f>ROUND(I589*H589,2)</f>
        <v>0</v>
      </c>
      <c r="K589" s="101"/>
      <c r="L589" s="15"/>
      <c r="M589" s="102" t="s">
        <v>1</v>
      </c>
      <c r="N589" s="103" t="s">
        <v>41</v>
      </c>
      <c r="P589" s="104">
        <f>O589*H589</f>
        <v>0</v>
      </c>
      <c r="Q589" s="104">
        <v>0</v>
      </c>
      <c r="R589" s="104">
        <f>Q589*H589</f>
        <v>0</v>
      </c>
      <c r="S589" s="104">
        <v>0</v>
      </c>
      <c r="T589" s="105">
        <f>S589*H589</f>
        <v>0</v>
      </c>
      <c r="AR589" s="106" t="s">
        <v>264</v>
      </c>
      <c r="AT589" s="106" t="s">
        <v>167</v>
      </c>
      <c r="AU589" s="106" t="s">
        <v>86</v>
      </c>
      <c r="AY589" s="29" t="s">
        <v>164</v>
      </c>
      <c r="BE589" s="107">
        <f>IF(N589="základní",J589,0)</f>
        <v>0</v>
      </c>
      <c r="BF589" s="107">
        <f>IF(N589="snížená",J589,0)</f>
        <v>0</v>
      </c>
      <c r="BG589" s="107">
        <f>IF(N589="zákl. přenesená",J589,0)</f>
        <v>0</v>
      </c>
      <c r="BH589" s="107">
        <f>IF(N589="sníž. přenesená",J589,0)</f>
        <v>0</v>
      </c>
      <c r="BI589" s="107">
        <f>IF(N589="nulová",J589,0)</f>
        <v>0</v>
      </c>
      <c r="BJ589" s="29" t="s">
        <v>81</v>
      </c>
      <c r="BK589" s="107">
        <f>ROUND(I589*H589,2)</f>
        <v>0</v>
      </c>
      <c r="BL589" s="29" t="s">
        <v>264</v>
      </c>
      <c r="BM589" s="106" t="s">
        <v>1165</v>
      </c>
    </row>
    <row r="590" spans="2:65" s="16" customFormat="1" ht="24.15" customHeight="1">
      <c r="B590" s="15"/>
      <c r="C590" s="95" t="s">
        <v>1166</v>
      </c>
      <c r="D590" s="95" t="s">
        <v>167</v>
      </c>
      <c r="E590" s="96" t="s">
        <v>1167</v>
      </c>
      <c r="F590" s="97" t="s">
        <v>1168</v>
      </c>
      <c r="G590" s="98" t="s">
        <v>184</v>
      </c>
      <c r="H590" s="99">
        <v>60.465</v>
      </c>
      <c r="I590" s="3"/>
      <c r="J590" s="100">
        <f>ROUND(I590*H590,2)</f>
        <v>0</v>
      </c>
      <c r="K590" s="101"/>
      <c r="L590" s="15"/>
      <c r="M590" s="102" t="s">
        <v>1</v>
      </c>
      <c r="N590" s="103" t="s">
        <v>41</v>
      </c>
      <c r="P590" s="104">
        <f>O590*H590</f>
        <v>0</v>
      </c>
      <c r="Q590" s="104">
        <v>0.00029</v>
      </c>
      <c r="R590" s="104">
        <f>Q590*H590</f>
        <v>0.01753485</v>
      </c>
      <c r="S590" s="104">
        <v>0</v>
      </c>
      <c r="T590" s="105">
        <f>S590*H590</f>
        <v>0</v>
      </c>
      <c r="AR590" s="106" t="s">
        <v>264</v>
      </c>
      <c r="AT590" s="106" t="s">
        <v>167</v>
      </c>
      <c r="AU590" s="106" t="s">
        <v>86</v>
      </c>
      <c r="AY590" s="29" t="s">
        <v>164</v>
      </c>
      <c r="BE590" s="107">
        <f>IF(N590="základní",J590,0)</f>
        <v>0</v>
      </c>
      <c r="BF590" s="107">
        <f>IF(N590="snížená",J590,0)</f>
        <v>0</v>
      </c>
      <c r="BG590" s="107">
        <f>IF(N590="zákl. přenesená",J590,0)</f>
        <v>0</v>
      </c>
      <c r="BH590" s="107">
        <f>IF(N590="sníž. přenesená",J590,0)</f>
        <v>0</v>
      </c>
      <c r="BI590" s="107">
        <f>IF(N590="nulová",J590,0)</f>
        <v>0</v>
      </c>
      <c r="BJ590" s="29" t="s">
        <v>81</v>
      </c>
      <c r="BK590" s="107">
        <f>ROUND(I590*H590,2)</f>
        <v>0</v>
      </c>
      <c r="BL590" s="29" t="s">
        <v>264</v>
      </c>
      <c r="BM590" s="106" t="s">
        <v>1169</v>
      </c>
    </row>
    <row r="591" spans="2:51" s="109" customFormat="1" ht="12">
      <c r="B591" s="108"/>
      <c r="D591" s="110" t="s">
        <v>173</v>
      </c>
      <c r="E591" s="111" t="s">
        <v>1</v>
      </c>
      <c r="F591" s="112" t="s">
        <v>1170</v>
      </c>
      <c r="H591" s="113">
        <v>60.465</v>
      </c>
      <c r="L591" s="108"/>
      <c r="M591" s="114"/>
      <c r="T591" s="115"/>
      <c r="AT591" s="111" t="s">
        <v>173</v>
      </c>
      <c r="AU591" s="111" t="s">
        <v>86</v>
      </c>
      <c r="AV591" s="109" t="s">
        <v>86</v>
      </c>
      <c r="AW591" s="109" t="s">
        <v>32</v>
      </c>
      <c r="AX591" s="109" t="s">
        <v>81</v>
      </c>
      <c r="AY591" s="111" t="s">
        <v>164</v>
      </c>
    </row>
    <row r="592" spans="2:65" s="16" customFormat="1" ht="24.15" customHeight="1">
      <c r="B592" s="15"/>
      <c r="C592" s="95" t="s">
        <v>1171</v>
      </c>
      <c r="D592" s="95" t="s">
        <v>167</v>
      </c>
      <c r="E592" s="96" t="s">
        <v>1172</v>
      </c>
      <c r="F592" s="97" t="s">
        <v>1173</v>
      </c>
      <c r="G592" s="98" t="s">
        <v>184</v>
      </c>
      <c r="H592" s="99">
        <v>60.465</v>
      </c>
      <c r="I592" s="3"/>
      <c r="J592" s="100">
        <f>ROUND(I592*H592,2)</f>
        <v>0</v>
      </c>
      <c r="K592" s="101"/>
      <c r="L592" s="15"/>
      <c r="M592" s="102" t="s">
        <v>1</v>
      </c>
      <c r="N592" s="103" t="s">
        <v>41</v>
      </c>
      <c r="P592" s="104">
        <f>O592*H592</f>
        <v>0</v>
      </c>
      <c r="Q592" s="104">
        <v>0</v>
      </c>
      <c r="R592" s="104">
        <f>Q592*H592</f>
        <v>0</v>
      </c>
      <c r="S592" s="104">
        <v>0</v>
      </c>
      <c r="T592" s="105">
        <f>S592*H592</f>
        <v>0</v>
      </c>
      <c r="AR592" s="106" t="s">
        <v>264</v>
      </c>
      <c r="AT592" s="106" t="s">
        <v>167</v>
      </c>
      <c r="AU592" s="106" t="s">
        <v>86</v>
      </c>
      <c r="AY592" s="29" t="s">
        <v>164</v>
      </c>
      <c r="BE592" s="107">
        <f>IF(N592="základní",J592,0)</f>
        <v>0</v>
      </c>
      <c r="BF592" s="107">
        <f>IF(N592="snížená",J592,0)</f>
        <v>0</v>
      </c>
      <c r="BG592" s="107">
        <f>IF(N592="zákl. přenesená",J592,0)</f>
        <v>0</v>
      </c>
      <c r="BH592" s="107">
        <f>IF(N592="sníž. přenesená",J592,0)</f>
        <v>0</v>
      </c>
      <c r="BI592" s="107">
        <f>IF(N592="nulová",J592,0)</f>
        <v>0</v>
      </c>
      <c r="BJ592" s="29" t="s">
        <v>81</v>
      </c>
      <c r="BK592" s="107">
        <f>ROUND(I592*H592,2)</f>
        <v>0</v>
      </c>
      <c r="BL592" s="29" t="s">
        <v>264</v>
      </c>
      <c r="BM592" s="106" t="s">
        <v>1174</v>
      </c>
    </row>
    <row r="593" spans="2:63" s="84" customFormat="1" ht="25.9" customHeight="1">
      <c r="B593" s="83"/>
      <c r="D593" s="85" t="s">
        <v>75</v>
      </c>
      <c r="E593" s="86" t="s">
        <v>1175</v>
      </c>
      <c r="F593" s="86" t="s">
        <v>1176</v>
      </c>
      <c r="J593" s="87">
        <f>BK593</f>
        <v>0</v>
      </c>
      <c r="L593" s="83"/>
      <c r="M593" s="88"/>
      <c r="P593" s="89">
        <f>P594+P603+P612+P625</f>
        <v>0</v>
      </c>
      <c r="R593" s="89">
        <f>R594+R603+R612+R625</f>
        <v>0</v>
      </c>
      <c r="T593" s="90">
        <f>T594+T603+T612+T625</f>
        <v>0</v>
      </c>
      <c r="AR593" s="85" t="s">
        <v>196</v>
      </c>
      <c r="AT593" s="91" t="s">
        <v>75</v>
      </c>
      <c r="AU593" s="91" t="s">
        <v>76</v>
      </c>
      <c r="AY593" s="85" t="s">
        <v>164</v>
      </c>
      <c r="BK593" s="92">
        <f>BK594+BK603+BK612+BK625</f>
        <v>0</v>
      </c>
    </row>
    <row r="594" spans="2:63" s="84" customFormat="1" ht="22.75" customHeight="1">
      <c r="B594" s="83"/>
      <c r="D594" s="85" t="s">
        <v>75</v>
      </c>
      <c r="E594" s="93" t="s">
        <v>1177</v>
      </c>
      <c r="F594" s="93" t="s">
        <v>1178</v>
      </c>
      <c r="J594" s="94">
        <f>BK594</f>
        <v>0</v>
      </c>
      <c r="L594" s="83"/>
      <c r="M594" s="88"/>
      <c r="P594" s="89">
        <f>SUM(P595:P602)</f>
        <v>0</v>
      </c>
      <c r="R594" s="89">
        <f>SUM(R595:R602)</f>
        <v>0</v>
      </c>
      <c r="T594" s="90">
        <f>SUM(T595:T602)</f>
        <v>0</v>
      </c>
      <c r="AR594" s="85" t="s">
        <v>196</v>
      </c>
      <c r="AT594" s="91" t="s">
        <v>75</v>
      </c>
      <c r="AU594" s="91" t="s">
        <v>81</v>
      </c>
      <c r="AY594" s="85" t="s">
        <v>164</v>
      </c>
      <c r="BK594" s="92">
        <f>SUM(BK595:BK602)</f>
        <v>0</v>
      </c>
    </row>
    <row r="595" spans="2:65" s="16" customFormat="1" ht="16.5" customHeight="1">
      <c r="B595" s="15"/>
      <c r="C595" s="95" t="s">
        <v>1179</v>
      </c>
      <c r="D595" s="95" t="s">
        <v>167</v>
      </c>
      <c r="E595" s="96" t="s">
        <v>1180</v>
      </c>
      <c r="F595" s="97" t="s">
        <v>1178</v>
      </c>
      <c r="G595" s="98" t="s">
        <v>848</v>
      </c>
      <c r="H595" s="99">
        <v>1</v>
      </c>
      <c r="I595" s="3"/>
      <c r="J595" s="100">
        <f>ROUND(I595*H595,2)</f>
        <v>0</v>
      </c>
      <c r="K595" s="101"/>
      <c r="L595" s="15"/>
      <c r="M595" s="102" t="s">
        <v>1</v>
      </c>
      <c r="N595" s="103" t="s">
        <v>41</v>
      </c>
      <c r="P595" s="104">
        <f>O595*H595</f>
        <v>0</v>
      </c>
      <c r="Q595" s="104">
        <v>0</v>
      </c>
      <c r="R595" s="104">
        <f>Q595*H595</f>
        <v>0</v>
      </c>
      <c r="S595" s="104">
        <v>0</v>
      </c>
      <c r="T595" s="105">
        <f>S595*H595</f>
        <v>0</v>
      </c>
      <c r="AR595" s="106" t="s">
        <v>171</v>
      </c>
      <c r="AT595" s="106" t="s">
        <v>167</v>
      </c>
      <c r="AU595" s="106" t="s">
        <v>86</v>
      </c>
      <c r="AY595" s="29" t="s">
        <v>164</v>
      </c>
      <c r="BE595" s="107">
        <f>IF(N595="základní",J595,0)</f>
        <v>0</v>
      </c>
      <c r="BF595" s="107">
        <f>IF(N595="snížená",J595,0)</f>
        <v>0</v>
      </c>
      <c r="BG595" s="107">
        <f>IF(N595="zákl. přenesená",J595,0)</f>
        <v>0</v>
      </c>
      <c r="BH595" s="107">
        <f>IF(N595="sníž. přenesená",J595,0)</f>
        <v>0</v>
      </c>
      <c r="BI595" s="107">
        <f>IF(N595="nulová",J595,0)</f>
        <v>0</v>
      </c>
      <c r="BJ595" s="29" t="s">
        <v>81</v>
      </c>
      <c r="BK595" s="107">
        <f>ROUND(I595*H595,2)</f>
        <v>0</v>
      </c>
      <c r="BL595" s="29" t="s">
        <v>171</v>
      </c>
      <c r="BM595" s="106" t="s">
        <v>1181</v>
      </c>
    </row>
    <row r="596" spans="2:51" s="124" customFormat="1" ht="12">
      <c r="B596" s="123"/>
      <c r="D596" s="110" t="s">
        <v>173</v>
      </c>
      <c r="E596" s="125" t="s">
        <v>1</v>
      </c>
      <c r="F596" s="126" t="s">
        <v>1182</v>
      </c>
      <c r="H596" s="125" t="s">
        <v>1</v>
      </c>
      <c r="L596" s="123"/>
      <c r="M596" s="127"/>
      <c r="T596" s="128"/>
      <c r="AT596" s="125" t="s">
        <v>173</v>
      </c>
      <c r="AU596" s="125" t="s">
        <v>86</v>
      </c>
      <c r="AV596" s="124" t="s">
        <v>81</v>
      </c>
      <c r="AW596" s="124" t="s">
        <v>32</v>
      </c>
      <c r="AX596" s="124" t="s">
        <v>76</v>
      </c>
      <c r="AY596" s="125" t="s">
        <v>164</v>
      </c>
    </row>
    <row r="597" spans="2:51" s="124" customFormat="1" ht="12">
      <c r="B597" s="123"/>
      <c r="D597" s="110" t="s">
        <v>173</v>
      </c>
      <c r="E597" s="125" t="s">
        <v>1</v>
      </c>
      <c r="F597" s="126" t="s">
        <v>1183</v>
      </c>
      <c r="H597" s="125" t="s">
        <v>1</v>
      </c>
      <c r="L597" s="123"/>
      <c r="M597" s="127"/>
      <c r="T597" s="128"/>
      <c r="AT597" s="125" t="s">
        <v>173</v>
      </c>
      <c r="AU597" s="125" t="s">
        <v>86</v>
      </c>
      <c r="AV597" s="124" t="s">
        <v>81</v>
      </c>
      <c r="AW597" s="124" t="s">
        <v>32</v>
      </c>
      <c r="AX597" s="124" t="s">
        <v>76</v>
      </c>
      <c r="AY597" s="125" t="s">
        <v>164</v>
      </c>
    </row>
    <row r="598" spans="2:51" s="124" customFormat="1" ht="12">
      <c r="B598" s="123"/>
      <c r="D598" s="110" t="s">
        <v>173</v>
      </c>
      <c r="E598" s="125" t="s">
        <v>1</v>
      </c>
      <c r="F598" s="126" t="s">
        <v>1184</v>
      </c>
      <c r="H598" s="125" t="s">
        <v>1</v>
      </c>
      <c r="L598" s="123"/>
      <c r="M598" s="127"/>
      <c r="T598" s="128"/>
      <c r="AT598" s="125" t="s">
        <v>173</v>
      </c>
      <c r="AU598" s="125" t="s">
        <v>86</v>
      </c>
      <c r="AV598" s="124" t="s">
        <v>81</v>
      </c>
      <c r="AW598" s="124" t="s">
        <v>32</v>
      </c>
      <c r="AX598" s="124" t="s">
        <v>76</v>
      </c>
      <c r="AY598" s="125" t="s">
        <v>164</v>
      </c>
    </row>
    <row r="599" spans="2:51" s="124" customFormat="1" ht="12">
      <c r="B599" s="123"/>
      <c r="D599" s="110" t="s">
        <v>173</v>
      </c>
      <c r="E599" s="125" t="s">
        <v>1</v>
      </c>
      <c r="F599" s="126" t="s">
        <v>1185</v>
      </c>
      <c r="H599" s="125" t="s">
        <v>1</v>
      </c>
      <c r="L599" s="123"/>
      <c r="M599" s="127"/>
      <c r="T599" s="128"/>
      <c r="AT599" s="125" t="s">
        <v>173</v>
      </c>
      <c r="AU599" s="125" t="s">
        <v>86</v>
      </c>
      <c r="AV599" s="124" t="s">
        <v>81</v>
      </c>
      <c r="AW599" s="124" t="s">
        <v>32</v>
      </c>
      <c r="AX599" s="124" t="s">
        <v>76</v>
      </c>
      <c r="AY599" s="125" t="s">
        <v>164</v>
      </c>
    </row>
    <row r="600" spans="2:51" s="124" customFormat="1" ht="12">
      <c r="B600" s="123"/>
      <c r="D600" s="110" t="s">
        <v>173</v>
      </c>
      <c r="E600" s="125" t="s">
        <v>1</v>
      </c>
      <c r="F600" s="126" t="s">
        <v>1186</v>
      </c>
      <c r="H600" s="125" t="s">
        <v>1</v>
      </c>
      <c r="L600" s="123"/>
      <c r="M600" s="127"/>
      <c r="T600" s="128"/>
      <c r="AT600" s="125" t="s">
        <v>173</v>
      </c>
      <c r="AU600" s="125" t="s">
        <v>86</v>
      </c>
      <c r="AV600" s="124" t="s">
        <v>81</v>
      </c>
      <c r="AW600" s="124" t="s">
        <v>32</v>
      </c>
      <c r="AX600" s="124" t="s">
        <v>76</v>
      </c>
      <c r="AY600" s="125" t="s">
        <v>164</v>
      </c>
    </row>
    <row r="601" spans="2:51" s="124" customFormat="1" ht="12">
      <c r="B601" s="123"/>
      <c r="D601" s="110" t="s">
        <v>173</v>
      </c>
      <c r="E601" s="125" t="s">
        <v>1</v>
      </c>
      <c r="F601" s="126" t="s">
        <v>1187</v>
      </c>
      <c r="H601" s="125" t="s">
        <v>1</v>
      </c>
      <c r="L601" s="123"/>
      <c r="M601" s="127"/>
      <c r="T601" s="128"/>
      <c r="AT601" s="125" t="s">
        <v>173</v>
      </c>
      <c r="AU601" s="125" t="s">
        <v>86</v>
      </c>
      <c r="AV601" s="124" t="s">
        <v>81</v>
      </c>
      <c r="AW601" s="124" t="s">
        <v>32</v>
      </c>
      <c r="AX601" s="124" t="s">
        <v>76</v>
      </c>
      <c r="AY601" s="125" t="s">
        <v>164</v>
      </c>
    </row>
    <row r="602" spans="2:51" s="109" customFormat="1" ht="12">
      <c r="B602" s="108"/>
      <c r="D602" s="110" t="s">
        <v>173</v>
      </c>
      <c r="E602" s="111" t="s">
        <v>1</v>
      </c>
      <c r="F602" s="112" t="s">
        <v>81</v>
      </c>
      <c r="H602" s="113">
        <v>1</v>
      </c>
      <c r="L602" s="108"/>
      <c r="M602" s="114"/>
      <c r="T602" s="115"/>
      <c r="AT602" s="111" t="s">
        <v>173</v>
      </c>
      <c r="AU602" s="111" t="s">
        <v>86</v>
      </c>
      <c r="AV602" s="109" t="s">
        <v>86</v>
      </c>
      <c r="AW602" s="109" t="s">
        <v>32</v>
      </c>
      <c r="AX602" s="109" t="s">
        <v>81</v>
      </c>
      <c r="AY602" s="111" t="s">
        <v>164</v>
      </c>
    </row>
    <row r="603" spans="2:63" s="84" customFormat="1" ht="22.75" customHeight="1">
      <c r="B603" s="83"/>
      <c r="D603" s="85" t="s">
        <v>75</v>
      </c>
      <c r="E603" s="93" t="s">
        <v>1188</v>
      </c>
      <c r="F603" s="93" t="s">
        <v>1189</v>
      </c>
      <c r="J603" s="94">
        <f>BK603</f>
        <v>0</v>
      </c>
      <c r="L603" s="83"/>
      <c r="M603" s="88"/>
      <c r="P603" s="89">
        <f>SUM(P604:P611)</f>
        <v>0</v>
      </c>
      <c r="R603" s="89">
        <f>SUM(R604:R611)</f>
        <v>0</v>
      </c>
      <c r="T603" s="90">
        <f>SUM(T604:T611)</f>
        <v>0</v>
      </c>
      <c r="AR603" s="85" t="s">
        <v>196</v>
      </c>
      <c r="AT603" s="91" t="s">
        <v>75</v>
      </c>
      <c r="AU603" s="91" t="s">
        <v>81</v>
      </c>
      <c r="AY603" s="85" t="s">
        <v>164</v>
      </c>
      <c r="BK603" s="92">
        <f>SUM(BK604:BK611)</f>
        <v>0</v>
      </c>
    </row>
    <row r="604" spans="2:65" s="16" customFormat="1" ht="16.5" customHeight="1">
      <c r="B604" s="15"/>
      <c r="C604" s="95" t="s">
        <v>1190</v>
      </c>
      <c r="D604" s="95" t="s">
        <v>167</v>
      </c>
      <c r="E604" s="96" t="s">
        <v>1191</v>
      </c>
      <c r="F604" s="97" t="s">
        <v>1189</v>
      </c>
      <c r="G604" s="98" t="s">
        <v>848</v>
      </c>
      <c r="H604" s="99">
        <v>1</v>
      </c>
      <c r="I604" s="3"/>
      <c r="J604" s="100">
        <f>ROUND(I604*H604,2)</f>
        <v>0</v>
      </c>
      <c r="K604" s="101"/>
      <c r="L604" s="15"/>
      <c r="M604" s="102" t="s">
        <v>1</v>
      </c>
      <c r="N604" s="103" t="s">
        <v>41</v>
      </c>
      <c r="P604" s="104">
        <f>O604*H604</f>
        <v>0</v>
      </c>
      <c r="Q604" s="104">
        <v>0</v>
      </c>
      <c r="R604" s="104">
        <f>Q604*H604</f>
        <v>0</v>
      </c>
      <c r="S604" s="104">
        <v>0</v>
      </c>
      <c r="T604" s="105">
        <f>S604*H604</f>
        <v>0</v>
      </c>
      <c r="AR604" s="106" t="s">
        <v>171</v>
      </c>
      <c r="AT604" s="106" t="s">
        <v>167</v>
      </c>
      <c r="AU604" s="106" t="s">
        <v>86</v>
      </c>
      <c r="AY604" s="29" t="s">
        <v>164</v>
      </c>
      <c r="BE604" s="107">
        <f>IF(N604="základní",J604,0)</f>
        <v>0</v>
      </c>
      <c r="BF604" s="107">
        <f>IF(N604="snížená",J604,0)</f>
        <v>0</v>
      </c>
      <c r="BG604" s="107">
        <f>IF(N604="zákl. přenesená",J604,0)</f>
        <v>0</v>
      </c>
      <c r="BH604" s="107">
        <f>IF(N604="sníž. přenesená",J604,0)</f>
        <v>0</v>
      </c>
      <c r="BI604" s="107">
        <f>IF(N604="nulová",J604,0)</f>
        <v>0</v>
      </c>
      <c r="BJ604" s="29" t="s">
        <v>81</v>
      </c>
      <c r="BK604" s="107">
        <f>ROUND(I604*H604,2)</f>
        <v>0</v>
      </c>
      <c r="BL604" s="29" t="s">
        <v>171</v>
      </c>
      <c r="BM604" s="106" t="s">
        <v>1192</v>
      </c>
    </row>
    <row r="605" spans="2:51" s="124" customFormat="1" ht="12">
      <c r="B605" s="123"/>
      <c r="D605" s="110" t="s">
        <v>173</v>
      </c>
      <c r="E605" s="125" t="s">
        <v>1</v>
      </c>
      <c r="F605" s="126" t="s">
        <v>1193</v>
      </c>
      <c r="H605" s="125" t="s">
        <v>1</v>
      </c>
      <c r="L605" s="123"/>
      <c r="M605" s="127"/>
      <c r="T605" s="128"/>
      <c r="AT605" s="125" t="s">
        <v>173</v>
      </c>
      <c r="AU605" s="125" t="s">
        <v>86</v>
      </c>
      <c r="AV605" s="124" t="s">
        <v>81</v>
      </c>
      <c r="AW605" s="124" t="s">
        <v>32</v>
      </c>
      <c r="AX605" s="124" t="s">
        <v>76</v>
      </c>
      <c r="AY605" s="125" t="s">
        <v>164</v>
      </c>
    </row>
    <row r="606" spans="2:51" s="124" customFormat="1" ht="12">
      <c r="B606" s="123"/>
      <c r="D606" s="110" t="s">
        <v>173</v>
      </c>
      <c r="E606" s="125" t="s">
        <v>1</v>
      </c>
      <c r="F606" s="126" t="s">
        <v>1194</v>
      </c>
      <c r="H606" s="125" t="s">
        <v>1</v>
      </c>
      <c r="L606" s="123"/>
      <c r="M606" s="127"/>
      <c r="T606" s="128"/>
      <c r="AT606" s="125" t="s">
        <v>173</v>
      </c>
      <c r="AU606" s="125" t="s">
        <v>86</v>
      </c>
      <c r="AV606" s="124" t="s">
        <v>81</v>
      </c>
      <c r="AW606" s="124" t="s">
        <v>32</v>
      </c>
      <c r="AX606" s="124" t="s">
        <v>76</v>
      </c>
      <c r="AY606" s="125" t="s">
        <v>164</v>
      </c>
    </row>
    <row r="607" spans="2:51" s="124" customFormat="1" ht="12">
      <c r="B607" s="123"/>
      <c r="D607" s="110" t="s">
        <v>173</v>
      </c>
      <c r="E607" s="125" t="s">
        <v>1</v>
      </c>
      <c r="F607" s="126" t="s">
        <v>1195</v>
      </c>
      <c r="H607" s="125" t="s">
        <v>1</v>
      </c>
      <c r="L607" s="123"/>
      <c r="M607" s="127"/>
      <c r="T607" s="128"/>
      <c r="AT607" s="125" t="s">
        <v>173</v>
      </c>
      <c r="AU607" s="125" t="s">
        <v>86</v>
      </c>
      <c r="AV607" s="124" t="s">
        <v>81</v>
      </c>
      <c r="AW607" s="124" t="s">
        <v>32</v>
      </c>
      <c r="AX607" s="124" t="s">
        <v>76</v>
      </c>
      <c r="AY607" s="125" t="s">
        <v>164</v>
      </c>
    </row>
    <row r="608" spans="2:51" s="124" customFormat="1" ht="12">
      <c r="B608" s="123"/>
      <c r="D608" s="110" t="s">
        <v>173</v>
      </c>
      <c r="E608" s="125" t="s">
        <v>1</v>
      </c>
      <c r="F608" s="126" t="s">
        <v>1196</v>
      </c>
      <c r="H608" s="125" t="s">
        <v>1</v>
      </c>
      <c r="L608" s="123"/>
      <c r="M608" s="127"/>
      <c r="T608" s="128"/>
      <c r="AT608" s="125" t="s">
        <v>173</v>
      </c>
      <c r="AU608" s="125" t="s">
        <v>86</v>
      </c>
      <c r="AV608" s="124" t="s">
        <v>81</v>
      </c>
      <c r="AW608" s="124" t="s">
        <v>32</v>
      </c>
      <c r="AX608" s="124" t="s">
        <v>76</v>
      </c>
      <c r="AY608" s="125" t="s">
        <v>164</v>
      </c>
    </row>
    <row r="609" spans="2:51" s="124" customFormat="1" ht="12">
      <c r="B609" s="123"/>
      <c r="D609" s="110" t="s">
        <v>173</v>
      </c>
      <c r="E609" s="125" t="s">
        <v>1</v>
      </c>
      <c r="F609" s="126" t="s">
        <v>1197</v>
      </c>
      <c r="H609" s="125" t="s">
        <v>1</v>
      </c>
      <c r="L609" s="123"/>
      <c r="M609" s="127"/>
      <c r="T609" s="128"/>
      <c r="AT609" s="125" t="s">
        <v>173</v>
      </c>
      <c r="AU609" s="125" t="s">
        <v>86</v>
      </c>
      <c r="AV609" s="124" t="s">
        <v>81</v>
      </c>
      <c r="AW609" s="124" t="s">
        <v>32</v>
      </c>
      <c r="AX609" s="124" t="s">
        <v>76</v>
      </c>
      <c r="AY609" s="125" t="s">
        <v>164</v>
      </c>
    </row>
    <row r="610" spans="2:51" s="124" customFormat="1" ht="12">
      <c r="B610" s="123"/>
      <c r="D610" s="110" t="s">
        <v>173</v>
      </c>
      <c r="E610" s="125" t="s">
        <v>1</v>
      </c>
      <c r="F610" s="126" t="s">
        <v>1198</v>
      </c>
      <c r="H610" s="125" t="s">
        <v>1</v>
      </c>
      <c r="L610" s="123"/>
      <c r="M610" s="127"/>
      <c r="T610" s="128"/>
      <c r="AT610" s="125" t="s">
        <v>173</v>
      </c>
      <c r="AU610" s="125" t="s">
        <v>86</v>
      </c>
      <c r="AV610" s="124" t="s">
        <v>81</v>
      </c>
      <c r="AW610" s="124" t="s">
        <v>32</v>
      </c>
      <c r="AX610" s="124" t="s">
        <v>76</v>
      </c>
      <c r="AY610" s="125" t="s">
        <v>164</v>
      </c>
    </row>
    <row r="611" spans="2:51" s="109" customFormat="1" ht="12">
      <c r="B611" s="108"/>
      <c r="D611" s="110" t="s">
        <v>173</v>
      </c>
      <c r="E611" s="111" t="s">
        <v>1</v>
      </c>
      <c r="F611" s="112" t="s">
        <v>81</v>
      </c>
      <c r="H611" s="113">
        <v>1</v>
      </c>
      <c r="L611" s="108"/>
      <c r="M611" s="114"/>
      <c r="T611" s="115"/>
      <c r="AT611" s="111" t="s">
        <v>173</v>
      </c>
      <c r="AU611" s="111" t="s">
        <v>86</v>
      </c>
      <c r="AV611" s="109" t="s">
        <v>86</v>
      </c>
      <c r="AW611" s="109" t="s">
        <v>32</v>
      </c>
      <c r="AX611" s="109" t="s">
        <v>81</v>
      </c>
      <c r="AY611" s="111" t="s">
        <v>164</v>
      </c>
    </row>
    <row r="612" spans="2:63" s="84" customFormat="1" ht="22.75" customHeight="1">
      <c r="B612" s="83"/>
      <c r="D612" s="85" t="s">
        <v>75</v>
      </c>
      <c r="E612" s="93" t="s">
        <v>1199</v>
      </c>
      <c r="F612" s="93" t="s">
        <v>1200</v>
      </c>
      <c r="J612" s="94">
        <f>BK612</f>
        <v>0</v>
      </c>
      <c r="L612" s="83"/>
      <c r="M612" s="88"/>
      <c r="P612" s="89">
        <f>SUM(P613:P624)</f>
        <v>0</v>
      </c>
      <c r="R612" s="89">
        <f>SUM(R613:R624)</f>
        <v>0</v>
      </c>
      <c r="T612" s="90">
        <f>SUM(T613:T624)</f>
        <v>0</v>
      </c>
      <c r="AR612" s="85" t="s">
        <v>196</v>
      </c>
      <c r="AT612" s="91" t="s">
        <v>75</v>
      </c>
      <c r="AU612" s="91" t="s">
        <v>81</v>
      </c>
      <c r="AY612" s="85" t="s">
        <v>164</v>
      </c>
      <c r="BK612" s="92">
        <f>SUM(BK613:BK624)</f>
        <v>0</v>
      </c>
    </row>
    <row r="613" spans="2:65" s="16" customFormat="1" ht="16.5" customHeight="1">
      <c r="B613" s="15"/>
      <c r="C613" s="95" t="s">
        <v>1201</v>
      </c>
      <c r="D613" s="95" t="s">
        <v>167</v>
      </c>
      <c r="E613" s="96" t="s">
        <v>1202</v>
      </c>
      <c r="F613" s="97" t="s">
        <v>1200</v>
      </c>
      <c r="G613" s="98" t="s">
        <v>848</v>
      </c>
      <c r="H613" s="99">
        <v>1</v>
      </c>
      <c r="I613" s="3"/>
      <c r="J613" s="100">
        <f>ROUND(I613*H613,2)</f>
        <v>0</v>
      </c>
      <c r="K613" s="101"/>
      <c r="L613" s="15"/>
      <c r="M613" s="102" t="s">
        <v>1</v>
      </c>
      <c r="N613" s="103" t="s">
        <v>41</v>
      </c>
      <c r="P613" s="104">
        <f>O613*H613</f>
        <v>0</v>
      </c>
      <c r="Q613" s="104">
        <v>0</v>
      </c>
      <c r="R613" s="104">
        <f>Q613*H613</f>
        <v>0</v>
      </c>
      <c r="S613" s="104">
        <v>0</v>
      </c>
      <c r="T613" s="105">
        <f>S613*H613</f>
        <v>0</v>
      </c>
      <c r="AR613" s="106" t="s">
        <v>171</v>
      </c>
      <c r="AT613" s="106" t="s">
        <v>167</v>
      </c>
      <c r="AU613" s="106" t="s">
        <v>86</v>
      </c>
      <c r="AY613" s="29" t="s">
        <v>164</v>
      </c>
      <c r="BE613" s="107">
        <f>IF(N613="základní",J613,0)</f>
        <v>0</v>
      </c>
      <c r="BF613" s="107">
        <f>IF(N613="snížená",J613,0)</f>
        <v>0</v>
      </c>
      <c r="BG613" s="107">
        <f>IF(N613="zákl. přenesená",J613,0)</f>
        <v>0</v>
      </c>
      <c r="BH613" s="107">
        <f>IF(N613="sníž. přenesená",J613,0)</f>
        <v>0</v>
      </c>
      <c r="BI613" s="107">
        <f>IF(N613="nulová",J613,0)</f>
        <v>0</v>
      </c>
      <c r="BJ613" s="29" t="s">
        <v>81</v>
      </c>
      <c r="BK613" s="107">
        <f>ROUND(I613*H613,2)</f>
        <v>0</v>
      </c>
      <c r="BL613" s="29" t="s">
        <v>171</v>
      </c>
      <c r="BM613" s="106" t="s">
        <v>1203</v>
      </c>
    </row>
    <row r="614" spans="2:51" s="124" customFormat="1" ht="12">
      <c r="B614" s="123"/>
      <c r="D614" s="110" t="s">
        <v>173</v>
      </c>
      <c r="E614" s="125" t="s">
        <v>1</v>
      </c>
      <c r="F614" s="126" t="s">
        <v>1204</v>
      </c>
      <c r="H614" s="125" t="s">
        <v>1</v>
      </c>
      <c r="L614" s="123"/>
      <c r="M614" s="127"/>
      <c r="T614" s="128"/>
      <c r="AT614" s="125" t="s">
        <v>173</v>
      </c>
      <c r="AU614" s="125" t="s">
        <v>86</v>
      </c>
      <c r="AV614" s="124" t="s">
        <v>81</v>
      </c>
      <c r="AW614" s="124" t="s">
        <v>32</v>
      </c>
      <c r="AX614" s="124" t="s">
        <v>76</v>
      </c>
      <c r="AY614" s="125" t="s">
        <v>164</v>
      </c>
    </row>
    <row r="615" spans="2:51" s="124" customFormat="1" ht="30">
      <c r="B615" s="123"/>
      <c r="D615" s="110" t="s">
        <v>173</v>
      </c>
      <c r="E615" s="125" t="s">
        <v>1</v>
      </c>
      <c r="F615" s="126" t="s">
        <v>1205</v>
      </c>
      <c r="H615" s="125" t="s">
        <v>1</v>
      </c>
      <c r="L615" s="123"/>
      <c r="M615" s="127"/>
      <c r="T615" s="128"/>
      <c r="AT615" s="125" t="s">
        <v>173</v>
      </c>
      <c r="AU615" s="125" t="s">
        <v>86</v>
      </c>
      <c r="AV615" s="124" t="s">
        <v>81</v>
      </c>
      <c r="AW615" s="124" t="s">
        <v>32</v>
      </c>
      <c r="AX615" s="124" t="s">
        <v>76</v>
      </c>
      <c r="AY615" s="125" t="s">
        <v>164</v>
      </c>
    </row>
    <row r="616" spans="2:51" s="124" customFormat="1" ht="30">
      <c r="B616" s="123"/>
      <c r="D616" s="110" t="s">
        <v>173</v>
      </c>
      <c r="E616" s="125" t="s">
        <v>1</v>
      </c>
      <c r="F616" s="126" t="s">
        <v>1206</v>
      </c>
      <c r="H616" s="125" t="s">
        <v>1</v>
      </c>
      <c r="L616" s="123"/>
      <c r="M616" s="127"/>
      <c r="T616" s="128"/>
      <c r="AT616" s="125" t="s">
        <v>173</v>
      </c>
      <c r="AU616" s="125" t="s">
        <v>86</v>
      </c>
      <c r="AV616" s="124" t="s">
        <v>81</v>
      </c>
      <c r="AW616" s="124" t="s">
        <v>32</v>
      </c>
      <c r="AX616" s="124" t="s">
        <v>76</v>
      </c>
      <c r="AY616" s="125" t="s">
        <v>164</v>
      </c>
    </row>
    <row r="617" spans="2:51" s="124" customFormat="1" ht="12">
      <c r="B617" s="123"/>
      <c r="D617" s="110" t="s">
        <v>173</v>
      </c>
      <c r="E617" s="125" t="s">
        <v>1</v>
      </c>
      <c r="F617" s="126" t="s">
        <v>1207</v>
      </c>
      <c r="H617" s="125" t="s">
        <v>1</v>
      </c>
      <c r="L617" s="123"/>
      <c r="M617" s="127"/>
      <c r="T617" s="128"/>
      <c r="AT617" s="125" t="s">
        <v>173</v>
      </c>
      <c r="AU617" s="125" t="s">
        <v>86</v>
      </c>
      <c r="AV617" s="124" t="s">
        <v>81</v>
      </c>
      <c r="AW617" s="124" t="s">
        <v>32</v>
      </c>
      <c r="AX617" s="124" t="s">
        <v>76</v>
      </c>
      <c r="AY617" s="125" t="s">
        <v>164</v>
      </c>
    </row>
    <row r="618" spans="2:51" s="124" customFormat="1" ht="12">
      <c r="B618" s="123"/>
      <c r="D618" s="110" t="s">
        <v>173</v>
      </c>
      <c r="E618" s="125" t="s">
        <v>1</v>
      </c>
      <c r="F618" s="126" t="s">
        <v>1208</v>
      </c>
      <c r="H618" s="125" t="s">
        <v>1</v>
      </c>
      <c r="L618" s="123"/>
      <c r="M618" s="127"/>
      <c r="T618" s="128"/>
      <c r="AT618" s="125" t="s">
        <v>173</v>
      </c>
      <c r="AU618" s="125" t="s">
        <v>86</v>
      </c>
      <c r="AV618" s="124" t="s">
        <v>81</v>
      </c>
      <c r="AW618" s="124" t="s">
        <v>32</v>
      </c>
      <c r="AX618" s="124" t="s">
        <v>76</v>
      </c>
      <c r="AY618" s="125" t="s">
        <v>164</v>
      </c>
    </row>
    <row r="619" spans="2:51" s="124" customFormat="1" ht="12">
      <c r="B619" s="123"/>
      <c r="D619" s="110" t="s">
        <v>173</v>
      </c>
      <c r="E619" s="125" t="s">
        <v>1</v>
      </c>
      <c r="F619" s="126" t="s">
        <v>1209</v>
      </c>
      <c r="H619" s="125" t="s">
        <v>1</v>
      </c>
      <c r="L619" s="123"/>
      <c r="M619" s="127"/>
      <c r="T619" s="128"/>
      <c r="AT619" s="125" t="s">
        <v>173</v>
      </c>
      <c r="AU619" s="125" t="s">
        <v>86</v>
      </c>
      <c r="AV619" s="124" t="s">
        <v>81</v>
      </c>
      <c r="AW619" s="124" t="s">
        <v>32</v>
      </c>
      <c r="AX619" s="124" t="s">
        <v>76</v>
      </c>
      <c r="AY619" s="125" t="s">
        <v>164</v>
      </c>
    </row>
    <row r="620" spans="2:51" s="124" customFormat="1" ht="12">
      <c r="B620" s="123"/>
      <c r="D620" s="110" t="s">
        <v>173</v>
      </c>
      <c r="E620" s="125" t="s">
        <v>1</v>
      </c>
      <c r="F620" s="126" t="s">
        <v>1210</v>
      </c>
      <c r="H620" s="125" t="s">
        <v>1</v>
      </c>
      <c r="L620" s="123"/>
      <c r="M620" s="127"/>
      <c r="T620" s="128"/>
      <c r="AT620" s="125" t="s">
        <v>173</v>
      </c>
      <c r="AU620" s="125" t="s">
        <v>86</v>
      </c>
      <c r="AV620" s="124" t="s">
        <v>81</v>
      </c>
      <c r="AW620" s="124" t="s">
        <v>32</v>
      </c>
      <c r="AX620" s="124" t="s">
        <v>76</v>
      </c>
      <c r="AY620" s="125" t="s">
        <v>164</v>
      </c>
    </row>
    <row r="621" spans="2:51" s="124" customFormat="1" ht="12">
      <c r="B621" s="123"/>
      <c r="D621" s="110" t="s">
        <v>173</v>
      </c>
      <c r="E621" s="125" t="s">
        <v>1</v>
      </c>
      <c r="F621" s="126" t="s">
        <v>1211</v>
      </c>
      <c r="H621" s="125" t="s">
        <v>1</v>
      </c>
      <c r="L621" s="123"/>
      <c r="M621" s="127"/>
      <c r="T621" s="128"/>
      <c r="AT621" s="125" t="s">
        <v>173</v>
      </c>
      <c r="AU621" s="125" t="s">
        <v>86</v>
      </c>
      <c r="AV621" s="124" t="s">
        <v>81</v>
      </c>
      <c r="AW621" s="124" t="s">
        <v>32</v>
      </c>
      <c r="AX621" s="124" t="s">
        <v>76</v>
      </c>
      <c r="AY621" s="125" t="s">
        <v>164</v>
      </c>
    </row>
    <row r="622" spans="2:51" s="124" customFormat="1" ht="12">
      <c r="B622" s="123"/>
      <c r="D622" s="110" t="s">
        <v>173</v>
      </c>
      <c r="E622" s="125" t="s">
        <v>1</v>
      </c>
      <c r="F622" s="126" t="s">
        <v>1212</v>
      </c>
      <c r="H622" s="125" t="s">
        <v>1</v>
      </c>
      <c r="L622" s="123"/>
      <c r="M622" s="127"/>
      <c r="T622" s="128"/>
      <c r="AT622" s="125" t="s">
        <v>173</v>
      </c>
      <c r="AU622" s="125" t="s">
        <v>86</v>
      </c>
      <c r="AV622" s="124" t="s">
        <v>81</v>
      </c>
      <c r="AW622" s="124" t="s">
        <v>32</v>
      </c>
      <c r="AX622" s="124" t="s">
        <v>76</v>
      </c>
      <c r="AY622" s="125" t="s">
        <v>164</v>
      </c>
    </row>
    <row r="623" spans="2:51" s="124" customFormat="1" ht="12">
      <c r="B623" s="123"/>
      <c r="D623" s="110" t="s">
        <v>173</v>
      </c>
      <c r="E623" s="125" t="s">
        <v>1</v>
      </c>
      <c r="F623" s="126" t="s">
        <v>1213</v>
      </c>
      <c r="H623" s="125" t="s">
        <v>1</v>
      </c>
      <c r="L623" s="123"/>
      <c r="M623" s="127"/>
      <c r="T623" s="128"/>
      <c r="AT623" s="125" t="s">
        <v>173</v>
      </c>
      <c r="AU623" s="125" t="s">
        <v>86</v>
      </c>
      <c r="AV623" s="124" t="s">
        <v>81</v>
      </c>
      <c r="AW623" s="124" t="s">
        <v>32</v>
      </c>
      <c r="AX623" s="124" t="s">
        <v>76</v>
      </c>
      <c r="AY623" s="125" t="s">
        <v>164</v>
      </c>
    </row>
    <row r="624" spans="2:51" s="109" customFormat="1" ht="12">
      <c r="B624" s="108"/>
      <c r="D624" s="110" t="s">
        <v>173</v>
      </c>
      <c r="E624" s="111" t="s">
        <v>1</v>
      </c>
      <c r="F624" s="112" t="s">
        <v>81</v>
      </c>
      <c r="H624" s="113">
        <v>1</v>
      </c>
      <c r="L624" s="108"/>
      <c r="M624" s="114"/>
      <c r="T624" s="115"/>
      <c r="AT624" s="111" t="s">
        <v>173</v>
      </c>
      <c r="AU624" s="111" t="s">
        <v>86</v>
      </c>
      <c r="AV624" s="109" t="s">
        <v>86</v>
      </c>
      <c r="AW624" s="109" t="s">
        <v>32</v>
      </c>
      <c r="AX624" s="109" t="s">
        <v>81</v>
      </c>
      <c r="AY624" s="111" t="s">
        <v>164</v>
      </c>
    </row>
    <row r="625" spans="2:63" s="84" customFormat="1" ht="22.75" customHeight="1">
      <c r="B625" s="83"/>
      <c r="D625" s="85" t="s">
        <v>75</v>
      </c>
      <c r="E625" s="93" t="s">
        <v>1214</v>
      </c>
      <c r="F625" s="93" t="s">
        <v>1215</v>
      </c>
      <c r="J625" s="94">
        <f>BK625</f>
        <v>0</v>
      </c>
      <c r="L625" s="83"/>
      <c r="M625" s="88"/>
      <c r="P625" s="89">
        <f>SUM(P626:P627)</f>
        <v>0</v>
      </c>
      <c r="R625" s="89">
        <f>SUM(R626:R627)</f>
        <v>0</v>
      </c>
      <c r="T625" s="90">
        <f>SUM(T626:T627)</f>
        <v>0</v>
      </c>
      <c r="AR625" s="85" t="s">
        <v>196</v>
      </c>
      <c r="AT625" s="91" t="s">
        <v>75</v>
      </c>
      <c r="AU625" s="91" t="s">
        <v>81</v>
      </c>
      <c r="AY625" s="85" t="s">
        <v>164</v>
      </c>
      <c r="BK625" s="92">
        <f>SUM(BK626:BK627)</f>
        <v>0</v>
      </c>
    </row>
    <row r="626" spans="2:65" s="16" customFormat="1" ht="16.5" customHeight="1">
      <c r="B626" s="15"/>
      <c r="C626" s="95" t="s">
        <v>1216</v>
      </c>
      <c r="D626" s="95" t="s">
        <v>167</v>
      </c>
      <c r="E626" s="96" t="s">
        <v>1217</v>
      </c>
      <c r="F626" s="97" t="s">
        <v>1218</v>
      </c>
      <c r="G626" s="98" t="s">
        <v>848</v>
      </c>
      <c r="H626" s="99">
        <v>1</v>
      </c>
      <c r="I626" s="3"/>
      <c r="J626" s="100">
        <f>ROUND(I626*H626,2)</f>
        <v>0</v>
      </c>
      <c r="K626" s="101"/>
      <c r="L626" s="15"/>
      <c r="M626" s="102" t="s">
        <v>1</v>
      </c>
      <c r="N626" s="103" t="s">
        <v>41</v>
      </c>
      <c r="P626" s="104">
        <f>O626*H626</f>
        <v>0</v>
      </c>
      <c r="Q626" s="104">
        <v>0</v>
      </c>
      <c r="R626" s="104">
        <f>Q626*H626</f>
        <v>0</v>
      </c>
      <c r="S626" s="104">
        <v>0</v>
      </c>
      <c r="T626" s="105">
        <f>S626*H626</f>
        <v>0</v>
      </c>
      <c r="AR626" s="106" t="s">
        <v>1219</v>
      </c>
      <c r="AT626" s="106" t="s">
        <v>167</v>
      </c>
      <c r="AU626" s="106" t="s">
        <v>86</v>
      </c>
      <c r="AY626" s="29" t="s">
        <v>164</v>
      </c>
      <c r="BE626" s="107">
        <f>IF(N626="základní",J626,0)</f>
        <v>0</v>
      </c>
      <c r="BF626" s="107">
        <f>IF(N626="snížená",J626,0)</f>
        <v>0</v>
      </c>
      <c r="BG626" s="107">
        <f>IF(N626="zákl. přenesená",J626,0)</f>
        <v>0</v>
      </c>
      <c r="BH626" s="107">
        <f>IF(N626="sníž. přenesená",J626,0)</f>
        <v>0</v>
      </c>
      <c r="BI626" s="107">
        <f>IF(N626="nulová",J626,0)</f>
        <v>0</v>
      </c>
      <c r="BJ626" s="29" t="s">
        <v>81</v>
      </c>
      <c r="BK626" s="107">
        <f>ROUND(I626*H626,2)</f>
        <v>0</v>
      </c>
      <c r="BL626" s="29" t="s">
        <v>1219</v>
      </c>
      <c r="BM626" s="106" t="s">
        <v>1220</v>
      </c>
    </row>
    <row r="627" spans="2:65" s="16" customFormat="1" ht="16.5" customHeight="1">
      <c r="B627" s="15"/>
      <c r="C627" s="95" t="s">
        <v>1221</v>
      </c>
      <c r="D627" s="95" t="s">
        <v>167</v>
      </c>
      <c r="E627" s="96" t="s">
        <v>1222</v>
      </c>
      <c r="F627" s="97" t="s">
        <v>1223</v>
      </c>
      <c r="G627" s="98" t="s">
        <v>848</v>
      </c>
      <c r="H627" s="99">
        <v>1</v>
      </c>
      <c r="I627" s="3"/>
      <c r="J627" s="100">
        <f>ROUND(I627*H627,2)</f>
        <v>0</v>
      </c>
      <c r="K627" s="101"/>
      <c r="L627" s="15"/>
      <c r="M627" s="146" t="s">
        <v>1</v>
      </c>
      <c r="N627" s="147" t="s">
        <v>41</v>
      </c>
      <c r="O627" s="148"/>
      <c r="P627" s="149">
        <f>O627*H627</f>
        <v>0</v>
      </c>
      <c r="Q627" s="149">
        <v>0</v>
      </c>
      <c r="R627" s="149">
        <f>Q627*H627</f>
        <v>0</v>
      </c>
      <c r="S627" s="149">
        <v>0</v>
      </c>
      <c r="T627" s="150">
        <f>S627*H627</f>
        <v>0</v>
      </c>
      <c r="AR627" s="106" t="s">
        <v>1219</v>
      </c>
      <c r="AT627" s="106" t="s">
        <v>167</v>
      </c>
      <c r="AU627" s="106" t="s">
        <v>86</v>
      </c>
      <c r="AY627" s="29" t="s">
        <v>164</v>
      </c>
      <c r="BE627" s="107">
        <f>IF(N627="základní",J627,0)</f>
        <v>0</v>
      </c>
      <c r="BF627" s="107">
        <f>IF(N627="snížená",J627,0)</f>
        <v>0</v>
      </c>
      <c r="BG627" s="107">
        <f>IF(N627="zákl. přenesená",J627,0)</f>
        <v>0</v>
      </c>
      <c r="BH627" s="107">
        <f>IF(N627="sníž. přenesená",J627,0)</f>
        <v>0</v>
      </c>
      <c r="BI627" s="107">
        <f>IF(N627="nulová",J627,0)</f>
        <v>0</v>
      </c>
      <c r="BJ627" s="29" t="s">
        <v>81</v>
      </c>
      <c r="BK627" s="107">
        <f>ROUND(I627*H627,2)</f>
        <v>0</v>
      </c>
      <c r="BL627" s="29" t="s">
        <v>1219</v>
      </c>
      <c r="BM627" s="106" t="s">
        <v>1224</v>
      </c>
    </row>
    <row r="628" spans="2:12" s="16" customFormat="1" ht="7" customHeight="1">
      <c r="B628" s="31"/>
      <c r="C628" s="32"/>
      <c r="D628" s="32"/>
      <c r="E628" s="32"/>
      <c r="F628" s="32"/>
      <c r="G628" s="32"/>
      <c r="H628" s="32"/>
      <c r="I628" s="32"/>
      <c r="J628" s="32"/>
      <c r="K628" s="32"/>
      <c r="L628" s="15"/>
    </row>
  </sheetData>
  <sheetProtection algorithmName="SHA-512" hashValue="LD8wvtHw7AB9yZeqi6+CDsZQRLPXdFXI71jkE/utrvhq0RITuhHQH9AUxPilBzRGWBeKI5PfkdIzy27/yYp/+A==" saltValue="Wa6a1DdzJh2roq8jxmkpJQ==" spinCount="100000" sheet="1" objects="1" scenarios="1" selectLockedCells="1"/>
  <autoFilter ref="C134:K627"/>
  <mergeCells count="6">
    <mergeCell ref="E127:H12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151"/>
  <sheetViews>
    <sheetView showGridLines="0" workbookViewId="0" topLeftCell="A1">
      <selection activeCell="D13" sqref="D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710937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7" customHeight="1"/>
    <row r="3" spans="2:8" ht="7" customHeight="1">
      <c r="B3" s="6"/>
      <c r="C3" s="7"/>
      <c r="D3" s="7"/>
      <c r="E3" s="7"/>
      <c r="F3" s="7"/>
      <c r="G3" s="7"/>
      <c r="H3" s="8"/>
    </row>
    <row r="4" spans="2:8" ht="25" customHeight="1">
      <c r="B4" s="8"/>
      <c r="C4" s="9" t="s">
        <v>1225</v>
      </c>
      <c r="H4" s="8"/>
    </row>
    <row r="5" spans="2:8" ht="12" customHeight="1">
      <c r="B5" s="8"/>
      <c r="C5" s="10" t="s">
        <v>13</v>
      </c>
      <c r="D5" s="226" t="s">
        <v>14</v>
      </c>
      <c r="E5" s="192"/>
      <c r="F5" s="192"/>
      <c r="H5" s="8"/>
    </row>
    <row r="6" spans="2:8" ht="37" customHeight="1">
      <c r="B6" s="8"/>
      <c r="C6" s="12" t="s">
        <v>16</v>
      </c>
      <c r="D6" s="223" t="s">
        <v>17</v>
      </c>
      <c r="E6" s="192"/>
      <c r="F6" s="192"/>
      <c r="H6" s="8"/>
    </row>
    <row r="7" spans="2:8" ht="16.5" customHeight="1">
      <c r="B7" s="8"/>
      <c r="C7" s="13" t="s">
        <v>22</v>
      </c>
      <c r="D7" s="14" t="str">
        <f>'Rekapitulace stavby'!AN8</f>
        <v>24. 5. 2023</v>
      </c>
      <c r="H7" s="8"/>
    </row>
    <row r="8" spans="2:8" s="16" customFormat="1" ht="10.75" customHeight="1">
      <c r="B8" s="15"/>
      <c r="H8" s="15"/>
    </row>
    <row r="9" spans="2:8" s="21" customFormat="1" ht="29.25" customHeight="1">
      <c r="B9" s="17"/>
      <c r="C9" s="18" t="s">
        <v>57</v>
      </c>
      <c r="D9" s="19" t="s">
        <v>58</v>
      </c>
      <c r="E9" s="19" t="s">
        <v>151</v>
      </c>
      <c r="F9" s="20" t="s">
        <v>1226</v>
      </c>
      <c r="H9" s="17"/>
    </row>
    <row r="10" spans="2:8" s="16" customFormat="1" ht="26.4" customHeight="1">
      <c r="B10" s="15"/>
      <c r="C10" s="22" t="s">
        <v>14</v>
      </c>
      <c r="D10" s="22" t="s">
        <v>17</v>
      </c>
      <c r="H10" s="15"/>
    </row>
    <row r="11" spans="2:8" s="16" customFormat="1" ht="16.75" customHeight="1">
      <c r="B11" s="15"/>
      <c r="C11" s="23" t="s">
        <v>118</v>
      </c>
      <c r="D11" s="24" t="s">
        <v>119</v>
      </c>
      <c r="E11" s="25" t="s">
        <v>1</v>
      </c>
      <c r="F11" s="26">
        <v>7.628</v>
      </c>
      <c r="H11" s="15"/>
    </row>
    <row r="12" spans="2:8" s="16" customFormat="1" ht="16.75" customHeight="1">
      <c r="B12" s="15"/>
      <c r="C12" s="27" t="s">
        <v>1227</v>
      </c>
      <c r="H12" s="15"/>
    </row>
    <row r="13" spans="2:8" s="16" customFormat="1" ht="16.75" customHeight="1">
      <c r="B13" s="15"/>
      <c r="C13" s="28" t="s">
        <v>544</v>
      </c>
      <c r="D13" s="28" t="s">
        <v>545</v>
      </c>
      <c r="E13" s="29" t="s">
        <v>170</v>
      </c>
      <c r="F13" s="30">
        <v>12.212</v>
      </c>
      <c r="H13" s="15"/>
    </row>
    <row r="14" spans="2:8" s="16" customFormat="1" ht="16.75" customHeight="1">
      <c r="B14" s="15"/>
      <c r="C14" s="23" t="s">
        <v>94</v>
      </c>
      <c r="D14" s="24" t="s">
        <v>95</v>
      </c>
      <c r="E14" s="25" t="s">
        <v>1</v>
      </c>
      <c r="F14" s="26">
        <v>519.933</v>
      </c>
      <c r="H14" s="15"/>
    </row>
    <row r="15" spans="2:8" s="16" customFormat="1" ht="20">
      <c r="B15" s="15"/>
      <c r="C15" s="28" t="s">
        <v>1</v>
      </c>
      <c r="D15" s="28" t="s">
        <v>260</v>
      </c>
      <c r="E15" s="29" t="s">
        <v>1</v>
      </c>
      <c r="F15" s="30">
        <v>169.19</v>
      </c>
      <c r="H15" s="15"/>
    </row>
    <row r="16" spans="2:8" s="16" customFormat="1" ht="16.75" customHeight="1">
      <c r="B16" s="15"/>
      <c r="C16" s="28" t="s">
        <v>1</v>
      </c>
      <c r="D16" s="28" t="s">
        <v>261</v>
      </c>
      <c r="E16" s="29" t="s">
        <v>1</v>
      </c>
      <c r="F16" s="30">
        <v>158.631</v>
      </c>
      <c r="H16" s="15"/>
    </row>
    <row r="17" spans="2:8" s="16" customFormat="1" ht="16.75" customHeight="1">
      <c r="B17" s="15"/>
      <c r="C17" s="28" t="s">
        <v>1</v>
      </c>
      <c r="D17" s="28" t="s">
        <v>262</v>
      </c>
      <c r="E17" s="29" t="s">
        <v>1</v>
      </c>
      <c r="F17" s="30">
        <v>93.652</v>
      </c>
      <c r="H17" s="15"/>
    </row>
    <row r="18" spans="2:8" s="16" customFormat="1" ht="16.75" customHeight="1">
      <c r="B18" s="15"/>
      <c r="C18" s="28" t="s">
        <v>1</v>
      </c>
      <c r="D18" s="28" t="s">
        <v>263</v>
      </c>
      <c r="E18" s="29" t="s">
        <v>1</v>
      </c>
      <c r="F18" s="30">
        <v>98.46</v>
      </c>
      <c r="H18" s="15"/>
    </row>
    <row r="19" spans="2:8" s="16" customFormat="1" ht="16.75" customHeight="1">
      <c r="B19" s="15"/>
      <c r="C19" s="28" t="s">
        <v>94</v>
      </c>
      <c r="D19" s="28" t="s">
        <v>177</v>
      </c>
      <c r="E19" s="29" t="s">
        <v>1</v>
      </c>
      <c r="F19" s="30">
        <v>519.933</v>
      </c>
      <c r="H19" s="15"/>
    </row>
    <row r="20" spans="2:8" s="16" customFormat="1" ht="16.75" customHeight="1">
      <c r="B20" s="15"/>
      <c r="C20" s="27" t="s">
        <v>1227</v>
      </c>
      <c r="H20" s="15"/>
    </row>
    <row r="21" spans="2:8" s="16" customFormat="1" ht="20">
      <c r="B21" s="15"/>
      <c r="C21" s="28" t="s">
        <v>257</v>
      </c>
      <c r="D21" s="28" t="s">
        <v>258</v>
      </c>
      <c r="E21" s="29" t="s">
        <v>184</v>
      </c>
      <c r="F21" s="30">
        <v>519.933</v>
      </c>
      <c r="H21" s="15"/>
    </row>
    <row r="22" spans="2:8" s="16" customFormat="1" ht="16.75" customHeight="1">
      <c r="B22" s="15"/>
      <c r="C22" s="28" t="s">
        <v>209</v>
      </c>
      <c r="D22" s="28" t="s">
        <v>210</v>
      </c>
      <c r="E22" s="29" t="s">
        <v>184</v>
      </c>
      <c r="F22" s="30">
        <v>586.078</v>
      </c>
      <c r="H22" s="15"/>
    </row>
    <row r="23" spans="2:8" s="16" customFormat="1" ht="16.75" customHeight="1">
      <c r="B23" s="15"/>
      <c r="C23" s="28" t="s">
        <v>253</v>
      </c>
      <c r="D23" s="28" t="s">
        <v>254</v>
      </c>
      <c r="E23" s="29" t="s">
        <v>184</v>
      </c>
      <c r="F23" s="30">
        <v>614.951</v>
      </c>
      <c r="H23" s="15"/>
    </row>
    <row r="24" spans="2:8" s="16" customFormat="1" ht="20">
      <c r="B24" s="15"/>
      <c r="C24" s="28" t="s">
        <v>281</v>
      </c>
      <c r="D24" s="28" t="s">
        <v>282</v>
      </c>
      <c r="E24" s="29" t="s">
        <v>184</v>
      </c>
      <c r="F24" s="30">
        <v>519.933</v>
      </c>
      <c r="H24" s="15"/>
    </row>
    <row r="25" spans="2:8" s="16" customFormat="1" ht="20">
      <c r="B25" s="15"/>
      <c r="C25" s="28" t="s">
        <v>285</v>
      </c>
      <c r="D25" s="28" t="s">
        <v>286</v>
      </c>
      <c r="E25" s="29" t="s">
        <v>184</v>
      </c>
      <c r="F25" s="30">
        <v>519.933</v>
      </c>
      <c r="H25" s="15"/>
    </row>
    <row r="26" spans="2:8" s="16" customFormat="1" ht="16.75" customHeight="1">
      <c r="B26" s="15"/>
      <c r="C26" s="28" t="s">
        <v>301</v>
      </c>
      <c r="D26" s="28" t="s">
        <v>302</v>
      </c>
      <c r="E26" s="29" t="s">
        <v>184</v>
      </c>
      <c r="F26" s="30">
        <v>614.951</v>
      </c>
      <c r="H26" s="15"/>
    </row>
    <row r="27" spans="2:8" s="16" customFormat="1" ht="16.75" customHeight="1">
      <c r="B27" s="15"/>
      <c r="C27" s="28" t="s">
        <v>317</v>
      </c>
      <c r="D27" s="28" t="s">
        <v>318</v>
      </c>
      <c r="E27" s="29" t="s">
        <v>184</v>
      </c>
      <c r="F27" s="30">
        <v>600.551</v>
      </c>
      <c r="H27" s="15"/>
    </row>
    <row r="28" spans="2:8" s="16" customFormat="1" ht="16.75" customHeight="1">
      <c r="B28" s="15"/>
      <c r="C28" s="23" t="s">
        <v>100</v>
      </c>
      <c r="D28" s="24" t="s">
        <v>101</v>
      </c>
      <c r="E28" s="25" t="s">
        <v>1</v>
      </c>
      <c r="F28" s="26">
        <v>29.466</v>
      </c>
      <c r="H28" s="15"/>
    </row>
    <row r="29" spans="2:8" s="16" customFormat="1" ht="16.75" customHeight="1">
      <c r="B29" s="15"/>
      <c r="C29" s="28" t="s">
        <v>1</v>
      </c>
      <c r="D29" s="28" t="s">
        <v>101</v>
      </c>
      <c r="E29" s="29" t="s">
        <v>1</v>
      </c>
      <c r="F29" s="30">
        <v>0</v>
      </c>
      <c r="H29" s="15"/>
    </row>
    <row r="30" spans="2:8" s="16" customFormat="1" ht="16.75" customHeight="1">
      <c r="B30" s="15"/>
      <c r="C30" s="28" t="s">
        <v>1</v>
      </c>
      <c r="D30" s="28" t="s">
        <v>304</v>
      </c>
      <c r="E30" s="29" t="s">
        <v>1</v>
      </c>
      <c r="F30" s="30">
        <v>3.797</v>
      </c>
      <c r="H30" s="15"/>
    </row>
    <row r="31" spans="2:8" s="16" customFormat="1" ht="16.75" customHeight="1">
      <c r="B31" s="15"/>
      <c r="C31" s="28" t="s">
        <v>1</v>
      </c>
      <c r="D31" s="28" t="s">
        <v>305</v>
      </c>
      <c r="E31" s="29" t="s">
        <v>1</v>
      </c>
      <c r="F31" s="30">
        <v>13.75</v>
      </c>
      <c r="H31" s="15"/>
    </row>
    <row r="32" spans="2:8" s="16" customFormat="1" ht="16.75" customHeight="1">
      <c r="B32" s="15"/>
      <c r="C32" s="28" t="s">
        <v>1</v>
      </c>
      <c r="D32" s="28" t="s">
        <v>306</v>
      </c>
      <c r="E32" s="29" t="s">
        <v>1</v>
      </c>
      <c r="F32" s="30">
        <v>11.919</v>
      </c>
      <c r="H32" s="15"/>
    </row>
    <row r="33" spans="2:8" s="16" customFormat="1" ht="16.75" customHeight="1">
      <c r="B33" s="15"/>
      <c r="C33" s="28" t="s">
        <v>100</v>
      </c>
      <c r="D33" s="28" t="s">
        <v>239</v>
      </c>
      <c r="E33" s="29" t="s">
        <v>1</v>
      </c>
      <c r="F33" s="30">
        <v>29.466</v>
      </c>
      <c r="H33" s="15"/>
    </row>
    <row r="34" spans="2:8" s="16" customFormat="1" ht="16.75" customHeight="1">
      <c r="B34" s="15"/>
      <c r="C34" s="27" t="s">
        <v>1227</v>
      </c>
      <c r="H34" s="15"/>
    </row>
    <row r="35" spans="2:8" s="16" customFormat="1" ht="16.75" customHeight="1">
      <c r="B35" s="15"/>
      <c r="C35" s="28" t="s">
        <v>301</v>
      </c>
      <c r="D35" s="28" t="s">
        <v>302</v>
      </c>
      <c r="E35" s="29" t="s">
        <v>184</v>
      </c>
      <c r="F35" s="30">
        <v>614.951</v>
      </c>
      <c r="H35" s="15"/>
    </row>
    <row r="36" spans="2:8" s="16" customFormat="1" ht="16.75" customHeight="1">
      <c r="B36" s="15"/>
      <c r="C36" s="28" t="s">
        <v>200</v>
      </c>
      <c r="D36" s="28" t="s">
        <v>201</v>
      </c>
      <c r="E36" s="29" t="s">
        <v>184</v>
      </c>
      <c r="F36" s="30">
        <v>29.466</v>
      </c>
      <c r="H36" s="15"/>
    </row>
    <row r="37" spans="2:8" s="16" customFormat="1" ht="16.75" customHeight="1">
      <c r="B37" s="15"/>
      <c r="C37" s="28" t="s">
        <v>204</v>
      </c>
      <c r="D37" s="28" t="s">
        <v>205</v>
      </c>
      <c r="E37" s="29" t="s">
        <v>184</v>
      </c>
      <c r="F37" s="30">
        <v>43.866</v>
      </c>
      <c r="H37" s="15"/>
    </row>
    <row r="38" spans="2:8" s="16" customFormat="1" ht="16.75" customHeight="1">
      <c r="B38" s="15"/>
      <c r="C38" s="28" t="s">
        <v>214</v>
      </c>
      <c r="D38" s="28" t="s">
        <v>215</v>
      </c>
      <c r="E38" s="29" t="s">
        <v>184</v>
      </c>
      <c r="F38" s="30">
        <v>43.866</v>
      </c>
      <c r="H38" s="15"/>
    </row>
    <row r="39" spans="2:8" s="16" customFormat="1" ht="16.75" customHeight="1">
      <c r="B39" s="15"/>
      <c r="C39" s="28" t="s">
        <v>253</v>
      </c>
      <c r="D39" s="28" t="s">
        <v>254</v>
      </c>
      <c r="E39" s="29" t="s">
        <v>184</v>
      </c>
      <c r="F39" s="30">
        <v>614.951</v>
      </c>
      <c r="H39" s="15"/>
    </row>
    <row r="40" spans="2:8" s="16" customFormat="1" ht="16.75" customHeight="1">
      <c r="B40" s="15"/>
      <c r="C40" s="28" t="s">
        <v>317</v>
      </c>
      <c r="D40" s="28" t="s">
        <v>318</v>
      </c>
      <c r="E40" s="29" t="s">
        <v>184</v>
      </c>
      <c r="F40" s="30">
        <v>600.551</v>
      </c>
      <c r="H40" s="15"/>
    </row>
    <row r="41" spans="2:8" s="16" customFormat="1" ht="16.75" customHeight="1">
      <c r="B41" s="15"/>
      <c r="C41" s="23" t="s">
        <v>97</v>
      </c>
      <c r="D41" s="24" t="s">
        <v>98</v>
      </c>
      <c r="E41" s="25" t="s">
        <v>1</v>
      </c>
      <c r="F41" s="26">
        <v>14.4</v>
      </c>
      <c r="H41" s="15"/>
    </row>
    <row r="42" spans="2:8" s="16" customFormat="1" ht="16.75" customHeight="1">
      <c r="B42" s="15"/>
      <c r="C42" s="28" t="s">
        <v>1</v>
      </c>
      <c r="D42" s="28" t="s">
        <v>98</v>
      </c>
      <c r="E42" s="29" t="s">
        <v>1</v>
      </c>
      <c r="F42" s="30">
        <v>0</v>
      </c>
      <c r="H42" s="15"/>
    </row>
    <row r="43" spans="2:8" s="16" customFormat="1" ht="16.75" customHeight="1">
      <c r="B43" s="15"/>
      <c r="C43" s="28" t="s">
        <v>1</v>
      </c>
      <c r="D43" s="28" t="s">
        <v>307</v>
      </c>
      <c r="E43" s="29" t="s">
        <v>1</v>
      </c>
      <c r="F43" s="30">
        <v>14.4</v>
      </c>
      <c r="H43" s="15"/>
    </row>
    <row r="44" spans="2:8" s="16" customFormat="1" ht="16.75" customHeight="1">
      <c r="B44" s="15"/>
      <c r="C44" s="28" t="s">
        <v>97</v>
      </c>
      <c r="D44" s="28" t="s">
        <v>239</v>
      </c>
      <c r="E44" s="29" t="s">
        <v>1</v>
      </c>
      <c r="F44" s="30">
        <v>14.4</v>
      </c>
      <c r="H44" s="15"/>
    </row>
    <row r="45" spans="2:8" s="16" customFormat="1" ht="16.75" customHeight="1">
      <c r="B45" s="15"/>
      <c r="C45" s="27" t="s">
        <v>1227</v>
      </c>
      <c r="H45" s="15"/>
    </row>
    <row r="46" spans="2:8" s="16" customFormat="1" ht="16.75" customHeight="1">
      <c r="B46" s="15"/>
      <c r="C46" s="28" t="s">
        <v>301</v>
      </c>
      <c r="D46" s="28" t="s">
        <v>302</v>
      </c>
      <c r="E46" s="29" t="s">
        <v>184</v>
      </c>
      <c r="F46" s="30">
        <v>614.951</v>
      </c>
      <c r="H46" s="15"/>
    </row>
    <row r="47" spans="2:8" s="16" customFormat="1" ht="16.75" customHeight="1">
      <c r="B47" s="15"/>
      <c r="C47" s="28" t="s">
        <v>197</v>
      </c>
      <c r="D47" s="28" t="s">
        <v>198</v>
      </c>
      <c r="E47" s="29" t="s">
        <v>184</v>
      </c>
      <c r="F47" s="30">
        <v>14.4</v>
      </c>
      <c r="H47" s="15"/>
    </row>
    <row r="48" spans="2:8" s="16" customFormat="1" ht="16.75" customHeight="1">
      <c r="B48" s="15"/>
      <c r="C48" s="28" t="s">
        <v>204</v>
      </c>
      <c r="D48" s="28" t="s">
        <v>205</v>
      </c>
      <c r="E48" s="29" t="s">
        <v>184</v>
      </c>
      <c r="F48" s="30">
        <v>43.866</v>
      </c>
      <c r="H48" s="15"/>
    </row>
    <row r="49" spans="2:8" s="16" customFormat="1" ht="16.75" customHeight="1">
      <c r="B49" s="15"/>
      <c r="C49" s="28" t="s">
        <v>214</v>
      </c>
      <c r="D49" s="28" t="s">
        <v>215</v>
      </c>
      <c r="E49" s="29" t="s">
        <v>184</v>
      </c>
      <c r="F49" s="30">
        <v>43.866</v>
      </c>
      <c r="H49" s="15"/>
    </row>
    <row r="50" spans="2:8" s="16" customFormat="1" ht="16.75" customHeight="1">
      <c r="B50" s="15"/>
      <c r="C50" s="28" t="s">
        <v>253</v>
      </c>
      <c r="D50" s="28" t="s">
        <v>254</v>
      </c>
      <c r="E50" s="29" t="s">
        <v>184</v>
      </c>
      <c r="F50" s="30">
        <v>614.951</v>
      </c>
      <c r="H50" s="15"/>
    </row>
    <row r="51" spans="2:8" s="16" customFormat="1" ht="16.75" customHeight="1">
      <c r="B51" s="15"/>
      <c r="C51" s="23" t="s">
        <v>103</v>
      </c>
      <c r="D51" s="24" t="s">
        <v>104</v>
      </c>
      <c r="E51" s="25" t="s">
        <v>1</v>
      </c>
      <c r="F51" s="26">
        <v>49.91</v>
      </c>
      <c r="H51" s="15"/>
    </row>
    <row r="52" spans="2:8" s="16" customFormat="1" ht="16.75" customHeight="1">
      <c r="B52" s="15"/>
      <c r="C52" s="28" t="s">
        <v>1</v>
      </c>
      <c r="D52" s="28" t="s">
        <v>246</v>
      </c>
      <c r="E52" s="29" t="s">
        <v>1</v>
      </c>
      <c r="F52" s="30">
        <v>9.947</v>
      </c>
      <c r="H52" s="15"/>
    </row>
    <row r="53" spans="2:8" s="16" customFormat="1" ht="16.75" customHeight="1">
      <c r="B53" s="15"/>
      <c r="C53" s="28" t="s">
        <v>1</v>
      </c>
      <c r="D53" s="28" t="s">
        <v>313</v>
      </c>
      <c r="E53" s="29" t="s">
        <v>1</v>
      </c>
      <c r="F53" s="30">
        <v>28.569</v>
      </c>
      <c r="H53" s="15"/>
    </row>
    <row r="54" spans="2:8" s="16" customFormat="1" ht="16.75" customHeight="1">
      <c r="B54" s="15"/>
      <c r="C54" s="28" t="s">
        <v>1</v>
      </c>
      <c r="D54" s="28" t="s">
        <v>314</v>
      </c>
      <c r="E54" s="29" t="s">
        <v>1</v>
      </c>
      <c r="F54" s="30">
        <v>7.754</v>
      </c>
      <c r="H54" s="15"/>
    </row>
    <row r="55" spans="2:8" s="16" customFormat="1" ht="16.75" customHeight="1">
      <c r="B55" s="15"/>
      <c r="C55" s="28" t="s">
        <v>1</v>
      </c>
      <c r="D55" s="28" t="s">
        <v>315</v>
      </c>
      <c r="E55" s="29" t="s">
        <v>1</v>
      </c>
      <c r="F55" s="30">
        <v>3.64</v>
      </c>
      <c r="H55" s="15"/>
    </row>
    <row r="56" spans="2:8" s="16" customFormat="1" ht="16.75" customHeight="1">
      <c r="B56" s="15"/>
      <c r="C56" s="28" t="s">
        <v>103</v>
      </c>
      <c r="D56" s="28" t="s">
        <v>177</v>
      </c>
      <c r="E56" s="29" t="s">
        <v>1</v>
      </c>
      <c r="F56" s="30">
        <v>49.91</v>
      </c>
      <c r="H56" s="15"/>
    </row>
    <row r="57" spans="2:8" s="16" customFormat="1" ht="16.75" customHeight="1">
      <c r="B57" s="15"/>
      <c r="C57" s="23" t="s">
        <v>109</v>
      </c>
      <c r="D57" s="24" t="s">
        <v>110</v>
      </c>
      <c r="E57" s="25" t="s">
        <v>1</v>
      </c>
      <c r="F57" s="26">
        <v>4.584</v>
      </c>
      <c r="H57" s="15"/>
    </row>
    <row r="58" spans="2:8" s="16" customFormat="1" ht="16.75" customHeight="1">
      <c r="B58" s="15"/>
      <c r="C58" s="28" t="s">
        <v>1</v>
      </c>
      <c r="D58" s="28" t="s">
        <v>539</v>
      </c>
      <c r="E58" s="29" t="s">
        <v>1</v>
      </c>
      <c r="F58" s="30">
        <v>0.216</v>
      </c>
      <c r="H58" s="15"/>
    </row>
    <row r="59" spans="2:8" s="16" customFormat="1" ht="16.75" customHeight="1">
      <c r="B59" s="15"/>
      <c r="C59" s="28" t="s">
        <v>1</v>
      </c>
      <c r="D59" s="28" t="s">
        <v>540</v>
      </c>
      <c r="E59" s="29" t="s">
        <v>1</v>
      </c>
      <c r="F59" s="30">
        <v>0.888</v>
      </c>
      <c r="H59" s="15"/>
    </row>
    <row r="60" spans="2:8" s="16" customFormat="1" ht="16.75" customHeight="1">
      <c r="B60" s="15"/>
      <c r="C60" s="28" t="s">
        <v>1</v>
      </c>
      <c r="D60" s="28" t="s">
        <v>541</v>
      </c>
      <c r="E60" s="29" t="s">
        <v>1</v>
      </c>
      <c r="F60" s="30">
        <v>3.48</v>
      </c>
      <c r="H60" s="15"/>
    </row>
    <row r="61" spans="2:8" s="16" customFormat="1" ht="16.75" customHeight="1">
      <c r="B61" s="15"/>
      <c r="C61" s="28" t="s">
        <v>109</v>
      </c>
      <c r="D61" s="28" t="s">
        <v>177</v>
      </c>
      <c r="E61" s="29" t="s">
        <v>1</v>
      </c>
      <c r="F61" s="30">
        <v>4.584</v>
      </c>
      <c r="H61" s="15"/>
    </row>
    <row r="62" spans="2:8" s="16" customFormat="1" ht="16.75" customHeight="1">
      <c r="B62" s="15"/>
      <c r="C62" s="27" t="s">
        <v>1227</v>
      </c>
      <c r="H62" s="15"/>
    </row>
    <row r="63" spans="2:8" s="16" customFormat="1" ht="16.75" customHeight="1">
      <c r="B63" s="15"/>
      <c r="C63" s="28" t="s">
        <v>536</v>
      </c>
      <c r="D63" s="28" t="s">
        <v>537</v>
      </c>
      <c r="E63" s="29" t="s">
        <v>170</v>
      </c>
      <c r="F63" s="30">
        <v>4.951</v>
      </c>
      <c r="H63" s="15"/>
    </row>
    <row r="64" spans="2:8" s="16" customFormat="1" ht="16.75" customHeight="1">
      <c r="B64" s="15"/>
      <c r="C64" s="28" t="s">
        <v>544</v>
      </c>
      <c r="D64" s="28" t="s">
        <v>545</v>
      </c>
      <c r="E64" s="29" t="s">
        <v>170</v>
      </c>
      <c r="F64" s="30">
        <v>12.212</v>
      </c>
      <c r="H64" s="15"/>
    </row>
    <row r="65" spans="2:8" s="16" customFormat="1" ht="16.75" customHeight="1">
      <c r="B65" s="15"/>
      <c r="C65" s="23" t="s">
        <v>1228</v>
      </c>
      <c r="D65" s="24" t="s">
        <v>1229</v>
      </c>
      <c r="E65" s="25" t="s">
        <v>1</v>
      </c>
      <c r="F65" s="26">
        <v>5.23</v>
      </c>
      <c r="H65" s="15"/>
    </row>
    <row r="66" spans="2:8" s="16" customFormat="1" ht="16.75" customHeight="1">
      <c r="B66" s="15"/>
      <c r="C66" s="23" t="s">
        <v>106</v>
      </c>
      <c r="D66" s="24" t="s">
        <v>107</v>
      </c>
      <c r="E66" s="25" t="s">
        <v>1</v>
      </c>
      <c r="F66" s="26">
        <v>627.6</v>
      </c>
      <c r="H66" s="15"/>
    </row>
    <row r="67" spans="2:8" s="16" customFormat="1" ht="16.75" customHeight="1">
      <c r="B67" s="15"/>
      <c r="C67" s="28" t="s">
        <v>106</v>
      </c>
      <c r="D67" s="28" t="s">
        <v>326</v>
      </c>
      <c r="E67" s="29" t="s">
        <v>1</v>
      </c>
      <c r="F67" s="30">
        <v>627.6</v>
      </c>
      <c r="H67" s="15"/>
    </row>
    <row r="68" spans="2:8" s="16" customFormat="1" ht="16.75" customHeight="1">
      <c r="B68" s="15"/>
      <c r="C68" s="27" t="s">
        <v>1227</v>
      </c>
      <c r="H68" s="15"/>
    </row>
    <row r="69" spans="2:8" s="16" customFormat="1" ht="20">
      <c r="B69" s="15"/>
      <c r="C69" s="28" t="s">
        <v>323</v>
      </c>
      <c r="D69" s="28" t="s">
        <v>324</v>
      </c>
      <c r="E69" s="29" t="s">
        <v>184</v>
      </c>
      <c r="F69" s="30">
        <v>627.6</v>
      </c>
      <c r="H69" s="15"/>
    </row>
    <row r="70" spans="2:8" s="16" customFormat="1" ht="20">
      <c r="B70" s="15"/>
      <c r="C70" s="28" t="s">
        <v>328</v>
      </c>
      <c r="D70" s="28" t="s">
        <v>329</v>
      </c>
      <c r="E70" s="29" t="s">
        <v>184</v>
      </c>
      <c r="F70" s="30">
        <v>25104</v>
      </c>
      <c r="H70" s="15"/>
    </row>
    <row r="71" spans="2:8" s="16" customFormat="1" ht="20">
      <c r="B71" s="15"/>
      <c r="C71" s="28" t="s">
        <v>333</v>
      </c>
      <c r="D71" s="28" t="s">
        <v>334</v>
      </c>
      <c r="E71" s="29" t="s">
        <v>184</v>
      </c>
      <c r="F71" s="30">
        <v>627.6</v>
      </c>
      <c r="H71" s="15"/>
    </row>
    <row r="72" spans="2:8" s="16" customFormat="1" ht="16.75" customHeight="1">
      <c r="B72" s="15"/>
      <c r="C72" s="28" t="s">
        <v>337</v>
      </c>
      <c r="D72" s="28" t="s">
        <v>338</v>
      </c>
      <c r="E72" s="29" t="s">
        <v>184</v>
      </c>
      <c r="F72" s="30">
        <v>627.6</v>
      </c>
      <c r="H72" s="15"/>
    </row>
    <row r="73" spans="2:8" s="16" customFormat="1" ht="16.75" customHeight="1">
      <c r="B73" s="15"/>
      <c r="C73" s="28" t="s">
        <v>341</v>
      </c>
      <c r="D73" s="28" t="s">
        <v>342</v>
      </c>
      <c r="E73" s="29" t="s">
        <v>184</v>
      </c>
      <c r="F73" s="30">
        <v>25104</v>
      </c>
      <c r="H73" s="15"/>
    </row>
    <row r="74" spans="2:8" s="16" customFormat="1" ht="16.75" customHeight="1">
      <c r="B74" s="15"/>
      <c r="C74" s="28" t="s">
        <v>345</v>
      </c>
      <c r="D74" s="28" t="s">
        <v>346</v>
      </c>
      <c r="E74" s="29" t="s">
        <v>184</v>
      </c>
      <c r="F74" s="30">
        <v>627.6</v>
      </c>
      <c r="H74" s="15"/>
    </row>
    <row r="75" spans="2:8" s="16" customFormat="1" ht="16.75" customHeight="1">
      <c r="B75" s="15"/>
      <c r="C75" s="23" t="s">
        <v>87</v>
      </c>
      <c r="D75" s="24" t="s">
        <v>88</v>
      </c>
      <c r="E75" s="25" t="s">
        <v>1</v>
      </c>
      <c r="F75" s="26">
        <v>30.91</v>
      </c>
      <c r="H75" s="15"/>
    </row>
    <row r="76" spans="2:8" s="16" customFormat="1" ht="16.75" customHeight="1">
      <c r="B76" s="15"/>
      <c r="C76" s="28" t="s">
        <v>1</v>
      </c>
      <c r="D76" s="28" t="s">
        <v>234</v>
      </c>
      <c r="E76" s="29" t="s">
        <v>1</v>
      </c>
      <c r="F76" s="30">
        <v>0</v>
      </c>
      <c r="H76" s="15"/>
    </row>
    <row r="77" spans="2:8" s="16" customFormat="1" ht="16.75" customHeight="1">
      <c r="B77" s="15"/>
      <c r="C77" s="28" t="s">
        <v>1</v>
      </c>
      <c r="D77" s="28" t="s">
        <v>235</v>
      </c>
      <c r="E77" s="29" t="s">
        <v>1</v>
      </c>
      <c r="F77" s="30">
        <v>7.665</v>
      </c>
      <c r="H77" s="15"/>
    </row>
    <row r="78" spans="2:8" s="16" customFormat="1" ht="16.75" customHeight="1">
      <c r="B78" s="15"/>
      <c r="C78" s="28" t="s">
        <v>1</v>
      </c>
      <c r="D78" s="28" t="s">
        <v>236</v>
      </c>
      <c r="E78" s="29" t="s">
        <v>1</v>
      </c>
      <c r="F78" s="30">
        <v>16.01</v>
      </c>
      <c r="H78" s="15"/>
    </row>
    <row r="79" spans="2:8" s="16" customFormat="1" ht="16.75" customHeight="1">
      <c r="B79" s="15"/>
      <c r="C79" s="28" t="s">
        <v>1</v>
      </c>
      <c r="D79" s="28" t="s">
        <v>237</v>
      </c>
      <c r="E79" s="29" t="s">
        <v>1</v>
      </c>
      <c r="F79" s="30">
        <v>4.7</v>
      </c>
      <c r="H79" s="15"/>
    </row>
    <row r="80" spans="2:8" s="16" customFormat="1" ht="16.75" customHeight="1">
      <c r="B80" s="15"/>
      <c r="C80" s="28" t="s">
        <v>1</v>
      </c>
      <c r="D80" s="28" t="s">
        <v>238</v>
      </c>
      <c r="E80" s="29" t="s">
        <v>1</v>
      </c>
      <c r="F80" s="30">
        <v>2.535</v>
      </c>
      <c r="H80" s="15"/>
    </row>
    <row r="81" spans="2:8" s="16" customFormat="1" ht="16.75" customHeight="1">
      <c r="B81" s="15"/>
      <c r="C81" s="28" t="s">
        <v>87</v>
      </c>
      <c r="D81" s="28" t="s">
        <v>239</v>
      </c>
      <c r="E81" s="29" t="s">
        <v>1</v>
      </c>
      <c r="F81" s="30">
        <v>30.91</v>
      </c>
      <c r="H81" s="15"/>
    </row>
    <row r="82" spans="2:8" s="16" customFormat="1" ht="16.75" customHeight="1">
      <c r="B82" s="15"/>
      <c r="C82" s="27" t="s">
        <v>1227</v>
      </c>
      <c r="H82" s="15"/>
    </row>
    <row r="83" spans="2:8" s="16" customFormat="1" ht="16.75" customHeight="1">
      <c r="B83" s="15"/>
      <c r="C83" s="28" t="s">
        <v>231</v>
      </c>
      <c r="D83" s="28" t="s">
        <v>232</v>
      </c>
      <c r="E83" s="29" t="s">
        <v>220</v>
      </c>
      <c r="F83" s="30">
        <v>165.362</v>
      </c>
      <c r="H83" s="15"/>
    </row>
    <row r="84" spans="2:8" s="16" customFormat="1" ht="16.75" customHeight="1">
      <c r="B84" s="15"/>
      <c r="C84" s="28" t="s">
        <v>209</v>
      </c>
      <c r="D84" s="28" t="s">
        <v>210</v>
      </c>
      <c r="E84" s="29" t="s">
        <v>184</v>
      </c>
      <c r="F84" s="30">
        <v>586.078</v>
      </c>
      <c r="H84" s="15"/>
    </row>
    <row r="85" spans="2:8" s="16" customFormat="1" ht="16.75" customHeight="1">
      <c r="B85" s="15"/>
      <c r="C85" s="28" t="s">
        <v>253</v>
      </c>
      <c r="D85" s="28" t="s">
        <v>254</v>
      </c>
      <c r="E85" s="29" t="s">
        <v>184</v>
      </c>
      <c r="F85" s="30">
        <v>614.951</v>
      </c>
      <c r="H85" s="15"/>
    </row>
    <row r="86" spans="2:8" s="16" customFormat="1" ht="20">
      <c r="B86" s="15"/>
      <c r="C86" s="28" t="s">
        <v>270</v>
      </c>
      <c r="D86" s="28" t="s">
        <v>271</v>
      </c>
      <c r="E86" s="29" t="s">
        <v>220</v>
      </c>
      <c r="F86" s="30">
        <v>165.362</v>
      </c>
      <c r="H86" s="15"/>
    </row>
    <row r="87" spans="2:8" s="16" customFormat="1" ht="16.75" customHeight="1">
      <c r="B87" s="15"/>
      <c r="C87" s="28" t="s">
        <v>288</v>
      </c>
      <c r="D87" s="28" t="s">
        <v>289</v>
      </c>
      <c r="E87" s="29" t="s">
        <v>220</v>
      </c>
      <c r="F87" s="30">
        <v>61.662</v>
      </c>
      <c r="H87" s="15"/>
    </row>
    <row r="88" spans="2:8" s="16" customFormat="1" ht="16.75" customHeight="1">
      <c r="B88" s="15"/>
      <c r="C88" s="28" t="s">
        <v>301</v>
      </c>
      <c r="D88" s="28" t="s">
        <v>302</v>
      </c>
      <c r="E88" s="29" t="s">
        <v>184</v>
      </c>
      <c r="F88" s="30">
        <v>614.951</v>
      </c>
      <c r="H88" s="15"/>
    </row>
    <row r="89" spans="2:8" s="16" customFormat="1" ht="16.75" customHeight="1">
      <c r="B89" s="15"/>
      <c r="C89" s="28" t="s">
        <v>317</v>
      </c>
      <c r="D89" s="28" t="s">
        <v>318</v>
      </c>
      <c r="E89" s="29" t="s">
        <v>184</v>
      </c>
      <c r="F89" s="30">
        <v>600.551</v>
      </c>
      <c r="H89" s="15"/>
    </row>
    <row r="90" spans="2:8" s="16" customFormat="1" ht="16.75" customHeight="1">
      <c r="B90" s="15"/>
      <c r="C90" s="28" t="s">
        <v>275</v>
      </c>
      <c r="D90" s="28" t="s">
        <v>276</v>
      </c>
      <c r="E90" s="29" t="s">
        <v>170</v>
      </c>
      <c r="F90" s="30">
        <v>1.133</v>
      </c>
      <c r="H90" s="15"/>
    </row>
    <row r="91" spans="2:8" s="16" customFormat="1" ht="16.75" customHeight="1">
      <c r="B91" s="15"/>
      <c r="C91" s="28" t="s">
        <v>293</v>
      </c>
      <c r="D91" s="28" t="s">
        <v>294</v>
      </c>
      <c r="E91" s="29" t="s">
        <v>220</v>
      </c>
      <c r="F91" s="30">
        <v>30.91</v>
      </c>
      <c r="H91" s="15"/>
    </row>
    <row r="92" spans="2:8" s="16" customFormat="1" ht="16.75" customHeight="1">
      <c r="B92" s="15"/>
      <c r="C92" s="23" t="s">
        <v>83</v>
      </c>
      <c r="D92" s="24" t="s">
        <v>84</v>
      </c>
      <c r="E92" s="25" t="s">
        <v>1</v>
      </c>
      <c r="F92" s="26">
        <v>103.7</v>
      </c>
      <c r="H92" s="15"/>
    </row>
    <row r="93" spans="2:8" s="16" customFormat="1" ht="16.75" customHeight="1">
      <c r="B93" s="15"/>
      <c r="C93" s="28" t="s">
        <v>1</v>
      </c>
      <c r="D93" s="28" t="s">
        <v>240</v>
      </c>
      <c r="E93" s="29" t="s">
        <v>1</v>
      </c>
      <c r="F93" s="30">
        <v>0</v>
      </c>
      <c r="H93" s="15"/>
    </row>
    <row r="94" spans="2:8" s="16" customFormat="1" ht="16.75" customHeight="1">
      <c r="B94" s="15"/>
      <c r="C94" s="28" t="s">
        <v>1</v>
      </c>
      <c r="D94" s="28" t="s">
        <v>241</v>
      </c>
      <c r="E94" s="29" t="s">
        <v>1</v>
      </c>
      <c r="F94" s="30">
        <v>28.21</v>
      </c>
      <c r="H94" s="15"/>
    </row>
    <row r="95" spans="2:8" s="16" customFormat="1" ht="16.75" customHeight="1">
      <c r="B95" s="15"/>
      <c r="C95" s="28" t="s">
        <v>1</v>
      </c>
      <c r="D95" s="28" t="s">
        <v>242</v>
      </c>
      <c r="E95" s="29" t="s">
        <v>1</v>
      </c>
      <c r="F95" s="30">
        <v>50.97</v>
      </c>
      <c r="H95" s="15"/>
    </row>
    <row r="96" spans="2:8" s="16" customFormat="1" ht="16.75" customHeight="1">
      <c r="B96" s="15"/>
      <c r="C96" s="28" t="s">
        <v>1</v>
      </c>
      <c r="D96" s="28" t="s">
        <v>243</v>
      </c>
      <c r="E96" s="29" t="s">
        <v>1</v>
      </c>
      <c r="F96" s="30">
        <v>16.1</v>
      </c>
      <c r="H96" s="15"/>
    </row>
    <row r="97" spans="2:8" s="16" customFormat="1" ht="16.75" customHeight="1">
      <c r="B97" s="15"/>
      <c r="C97" s="28" t="s">
        <v>1</v>
      </c>
      <c r="D97" s="28" t="s">
        <v>244</v>
      </c>
      <c r="E97" s="29" t="s">
        <v>1</v>
      </c>
      <c r="F97" s="30">
        <v>8.42</v>
      </c>
      <c r="H97" s="15"/>
    </row>
    <row r="98" spans="2:8" s="16" customFormat="1" ht="16.75" customHeight="1">
      <c r="B98" s="15"/>
      <c r="C98" s="28" t="s">
        <v>83</v>
      </c>
      <c r="D98" s="28" t="s">
        <v>239</v>
      </c>
      <c r="E98" s="29" t="s">
        <v>1</v>
      </c>
      <c r="F98" s="30">
        <v>103.7</v>
      </c>
      <c r="H98" s="15"/>
    </row>
    <row r="99" spans="2:8" s="16" customFormat="1" ht="16.75" customHeight="1">
      <c r="B99" s="15"/>
      <c r="C99" s="27" t="s">
        <v>1227</v>
      </c>
      <c r="H99" s="15"/>
    </row>
    <row r="100" spans="2:8" s="16" customFormat="1" ht="16.75" customHeight="1">
      <c r="B100" s="15"/>
      <c r="C100" s="28" t="s">
        <v>231</v>
      </c>
      <c r="D100" s="28" t="s">
        <v>232</v>
      </c>
      <c r="E100" s="29" t="s">
        <v>220</v>
      </c>
      <c r="F100" s="30">
        <v>165.362</v>
      </c>
      <c r="H100" s="15"/>
    </row>
    <row r="101" spans="2:8" s="16" customFormat="1" ht="16.75" customHeight="1">
      <c r="B101" s="15"/>
      <c r="C101" s="28" t="s">
        <v>209</v>
      </c>
      <c r="D101" s="28" t="s">
        <v>210</v>
      </c>
      <c r="E101" s="29" t="s">
        <v>184</v>
      </c>
      <c r="F101" s="30">
        <v>586.078</v>
      </c>
      <c r="H101" s="15"/>
    </row>
    <row r="102" spans="2:8" s="16" customFormat="1" ht="16.75" customHeight="1">
      <c r="B102" s="15"/>
      <c r="C102" s="28" t="s">
        <v>218</v>
      </c>
      <c r="D102" s="28" t="s">
        <v>219</v>
      </c>
      <c r="E102" s="29" t="s">
        <v>220</v>
      </c>
      <c r="F102" s="30">
        <v>277.7</v>
      </c>
      <c r="H102" s="15"/>
    </row>
    <row r="103" spans="2:8" s="16" customFormat="1" ht="16.75" customHeight="1">
      <c r="B103" s="15"/>
      <c r="C103" s="28" t="s">
        <v>253</v>
      </c>
      <c r="D103" s="28" t="s">
        <v>254</v>
      </c>
      <c r="E103" s="29" t="s">
        <v>184</v>
      </c>
      <c r="F103" s="30">
        <v>614.951</v>
      </c>
      <c r="H103" s="15"/>
    </row>
    <row r="104" spans="2:8" s="16" customFormat="1" ht="20">
      <c r="B104" s="15"/>
      <c r="C104" s="28" t="s">
        <v>270</v>
      </c>
      <c r="D104" s="28" t="s">
        <v>271</v>
      </c>
      <c r="E104" s="29" t="s">
        <v>220</v>
      </c>
      <c r="F104" s="30">
        <v>165.362</v>
      </c>
      <c r="H104" s="15"/>
    </row>
    <row r="105" spans="2:8" s="16" customFormat="1" ht="16.75" customHeight="1">
      <c r="B105" s="15"/>
      <c r="C105" s="28" t="s">
        <v>301</v>
      </c>
      <c r="D105" s="28" t="s">
        <v>302</v>
      </c>
      <c r="E105" s="29" t="s">
        <v>184</v>
      </c>
      <c r="F105" s="30">
        <v>614.951</v>
      </c>
      <c r="H105" s="15"/>
    </row>
    <row r="106" spans="2:8" s="16" customFormat="1" ht="16.75" customHeight="1">
      <c r="B106" s="15"/>
      <c r="C106" s="28" t="s">
        <v>317</v>
      </c>
      <c r="D106" s="28" t="s">
        <v>318</v>
      </c>
      <c r="E106" s="29" t="s">
        <v>184</v>
      </c>
      <c r="F106" s="30">
        <v>600.551</v>
      </c>
      <c r="H106" s="15"/>
    </row>
    <row r="107" spans="2:8" s="16" customFormat="1" ht="16.75" customHeight="1">
      <c r="B107" s="15"/>
      <c r="C107" s="28" t="s">
        <v>275</v>
      </c>
      <c r="D107" s="28" t="s">
        <v>276</v>
      </c>
      <c r="E107" s="29" t="s">
        <v>170</v>
      </c>
      <c r="F107" s="30">
        <v>1.133</v>
      </c>
      <c r="H107" s="15"/>
    </row>
    <row r="108" spans="2:8" s="16" customFormat="1" ht="16.75" customHeight="1">
      <c r="B108" s="15"/>
      <c r="C108" s="23" t="s">
        <v>91</v>
      </c>
      <c r="D108" s="24" t="s">
        <v>92</v>
      </c>
      <c r="E108" s="25" t="s">
        <v>1</v>
      </c>
      <c r="F108" s="26">
        <v>30.752</v>
      </c>
      <c r="H108" s="15"/>
    </row>
    <row r="109" spans="2:8" s="16" customFormat="1" ht="16.75" customHeight="1">
      <c r="B109" s="15"/>
      <c r="C109" s="28" t="s">
        <v>1</v>
      </c>
      <c r="D109" s="28" t="s">
        <v>245</v>
      </c>
      <c r="E109" s="29" t="s">
        <v>1</v>
      </c>
      <c r="F109" s="30">
        <v>0</v>
      </c>
      <c r="H109" s="15"/>
    </row>
    <row r="110" spans="2:8" s="16" customFormat="1" ht="16.75" customHeight="1">
      <c r="B110" s="15"/>
      <c r="C110" s="28" t="s">
        <v>1</v>
      </c>
      <c r="D110" s="28" t="s">
        <v>246</v>
      </c>
      <c r="E110" s="29" t="s">
        <v>1</v>
      </c>
      <c r="F110" s="30">
        <v>9.947</v>
      </c>
      <c r="H110" s="15"/>
    </row>
    <row r="111" spans="2:8" s="16" customFormat="1" ht="16.75" customHeight="1">
      <c r="B111" s="15"/>
      <c r="C111" s="28" t="s">
        <v>1</v>
      </c>
      <c r="D111" s="28" t="s">
        <v>247</v>
      </c>
      <c r="E111" s="29" t="s">
        <v>1</v>
      </c>
      <c r="F111" s="30">
        <v>13.57</v>
      </c>
      <c r="H111" s="15"/>
    </row>
    <row r="112" spans="2:8" s="16" customFormat="1" ht="16.75" customHeight="1">
      <c r="B112" s="15"/>
      <c r="C112" s="28" t="s">
        <v>1</v>
      </c>
      <c r="D112" s="28" t="s">
        <v>237</v>
      </c>
      <c r="E112" s="29" t="s">
        <v>1</v>
      </c>
      <c r="F112" s="30">
        <v>4.7</v>
      </c>
      <c r="H112" s="15"/>
    </row>
    <row r="113" spans="2:8" s="16" customFormat="1" ht="16.75" customHeight="1">
      <c r="B113" s="15"/>
      <c r="C113" s="28" t="s">
        <v>1</v>
      </c>
      <c r="D113" s="28" t="s">
        <v>238</v>
      </c>
      <c r="E113" s="29" t="s">
        <v>1</v>
      </c>
      <c r="F113" s="30">
        <v>2.535</v>
      </c>
      <c r="H113" s="15"/>
    </row>
    <row r="114" spans="2:8" s="16" customFormat="1" ht="16.75" customHeight="1">
      <c r="B114" s="15"/>
      <c r="C114" s="28" t="s">
        <v>91</v>
      </c>
      <c r="D114" s="28" t="s">
        <v>239</v>
      </c>
      <c r="E114" s="29" t="s">
        <v>1</v>
      </c>
      <c r="F114" s="30">
        <v>30.752</v>
      </c>
      <c r="H114" s="15"/>
    </row>
    <row r="115" spans="2:8" s="16" customFormat="1" ht="16.75" customHeight="1">
      <c r="B115" s="15"/>
      <c r="C115" s="27" t="s">
        <v>1227</v>
      </c>
      <c r="H115" s="15"/>
    </row>
    <row r="116" spans="2:8" s="16" customFormat="1" ht="16.75" customHeight="1">
      <c r="B116" s="15"/>
      <c r="C116" s="28" t="s">
        <v>231</v>
      </c>
      <c r="D116" s="28" t="s">
        <v>232</v>
      </c>
      <c r="E116" s="29" t="s">
        <v>220</v>
      </c>
      <c r="F116" s="30">
        <v>165.362</v>
      </c>
      <c r="H116" s="15"/>
    </row>
    <row r="117" spans="2:8" s="16" customFormat="1" ht="16.75" customHeight="1">
      <c r="B117" s="15"/>
      <c r="C117" s="28" t="s">
        <v>209</v>
      </c>
      <c r="D117" s="28" t="s">
        <v>210</v>
      </c>
      <c r="E117" s="29" t="s">
        <v>184</v>
      </c>
      <c r="F117" s="30">
        <v>586.078</v>
      </c>
      <c r="H117" s="15"/>
    </row>
    <row r="118" spans="2:8" s="16" customFormat="1" ht="20">
      <c r="B118" s="15"/>
      <c r="C118" s="28" t="s">
        <v>270</v>
      </c>
      <c r="D118" s="28" t="s">
        <v>271</v>
      </c>
      <c r="E118" s="29" t="s">
        <v>220</v>
      </c>
      <c r="F118" s="30">
        <v>165.362</v>
      </c>
      <c r="H118" s="15"/>
    </row>
    <row r="119" spans="2:8" s="16" customFormat="1" ht="16.75" customHeight="1">
      <c r="B119" s="15"/>
      <c r="C119" s="28" t="s">
        <v>288</v>
      </c>
      <c r="D119" s="28" t="s">
        <v>289</v>
      </c>
      <c r="E119" s="29" t="s">
        <v>220</v>
      </c>
      <c r="F119" s="30">
        <v>61.662</v>
      </c>
      <c r="H119" s="15"/>
    </row>
    <row r="120" spans="2:8" s="16" customFormat="1" ht="16.75" customHeight="1">
      <c r="B120" s="15"/>
      <c r="C120" s="28" t="s">
        <v>275</v>
      </c>
      <c r="D120" s="28" t="s">
        <v>276</v>
      </c>
      <c r="E120" s="29" t="s">
        <v>170</v>
      </c>
      <c r="F120" s="30">
        <v>1.133</v>
      </c>
      <c r="H120" s="15"/>
    </row>
    <row r="121" spans="2:8" s="16" customFormat="1" ht="16.75" customHeight="1">
      <c r="B121" s="15"/>
      <c r="C121" s="28" t="s">
        <v>297</v>
      </c>
      <c r="D121" s="28" t="s">
        <v>298</v>
      </c>
      <c r="E121" s="29" t="s">
        <v>220</v>
      </c>
      <c r="F121" s="30">
        <v>30.752</v>
      </c>
      <c r="H121" s="15"/>
    </row>
    <row r="122" spans="2:8" s="16" customFormat="1" ht="16.75" customHeight="1">
      <c r="B122" s="15"/>
      <c r="C122" s="23" t="s">
        <v>112</v>
      </c>
      <c r="D122" s="24" t="s">
        <v>113</v>
      </c>
      <c r="E122" s="25" t="s">
        <v>1</v>
      </c>
      <c r="F122" s="26">
        <v>297.144</v>
      </c>
      <c r="H122" s="15"/>
    </row>
    <row r="123" spans="2:8" s="16" customFormat="1" ht="16.75" customHeight="1">
      <c r="B123" s="15"/>
      <c r="C123" s="28" t="s">
        <v>1</v>
      </c>
      <c r="D123" s="28" t="s">
        <v>113</v>
      </c>
      <c r="E123" s="29" t="s">
        <v>1</v>
      </c>
      <c r="F123" s="30">
        <v>0</v>
      </c>
      <c r="H123" s="15"/>
    </row>
    <row r="124" spans="2:8" s="16" customFormat="1" ht="16.75" customHeight="1">
      <c r="B124" s="15"/>
      <c r="C124" s="28" t="s">
        <v>1</v>
      </c>
      <c r="D124" s="28" t="s">
        <v>658</v>
      </c>
      <c r="E124" s="29" t="s">
        <v>1</v>
      </c>
      <c r="F124" s="30">
        <v>331.045</v>
      </c>
      <c r="H124" s="15"/>
    </row>
    <row r="125" spans="2:8" s="16" customFormat="1" ht="16.75" customHeight="1">
      <c r="B125" s="15"/>
      <c r="C125" s="28" t="s">
        <v>1</v>
      </c>
      <c r="D125" s="28" t="s">
        <v>659</v>
      </c>
      <c r="E125" s="29" t="s">
        <v>1</v>
      </c>
      <c r="F125" s="30">
        <v>-10.553</v>
      </c>
      <c r="H125" s="15"/>
    </row>
    <row r="126" spans="2:8" s="16" customFormat="1" ht="16.75" customHeight="1">
      <c r="B126" s="15"/>
      <c r="C126" s="28" t="s">
        <v>1</v>
      </c>
      <c r="D126" s="28" t="s">
        <v>660</v>
      </c>
      <c r="E126" s="29" t="s">
        <v>1</v>
      </c>
      <c r="F126" s="30">
        <v>-1.05</v>
      </c>
      <c r="H126" s="15"/>
    </row>
    <row r="127" spans="2:8" s="16" customFormat="1" ht="16.75" customHeight="1">
      <c r="B127" s="15"/>
      <c r="C127" s="28" t="s">
        <v>1</v>
      </c>
      <c r="D127" s="28" t="s">
        <v>661</v>
      </c>
      <c r="E127" s="29" t="s">
        <v>1</v>
      </c>
      <c r="F127" s="30">
        <v>-27.578</v>
      </c>
      <c r="H127" s="15"/>
    </row>
    <row r="128" spans="2:8" s="16" customFormat="1" ht="16.75" customHeight="1">
      <c r="B128" s="15"/>
      <c r="C128" s="28" t="s">
        <v>1</v>
      </c>
      <c r="D128" s="28" t="s">
        <v>662</v>
      </c>
      <c r="E128" s="29" t="s">
        <v>1</v>
      </c>
      <c r="F128" s="30">
        <v>5.28</v>
      </c>
      <c r="H128" s="15"/>
    </row>
    <row r="129" spans="2:8" s="16" customFormat="1" ht="16.75" customHeight="1">
      <c r="B129" s="15"/>
      <c r="C129" s="28" t="s">
        <v>112</v>
      </c>
      <c r="D129" s="28" t="s">
        <v>177</v>
      </c>
      <c r="E129" s="29" t="s">
        <v>1</v>
      </c>
      <c r="F129" s="30">
        <v>297.144</v>
      </c>
      <c r="H129" s="15"/>
    </row>
    <row r="130" spans="2:8" s="16" customFormat="1" ht="16.75" customHeight="1">
      <c r="B130" s="15"/>
      <c r="C130" s="27" t="s">
        <v>1227</v>
      </c>
      <c r="H130" s="15"/>
    </row>
    <row r="131" spans="2:8" s="16" customFormat="1" ht="12">
      <c r="B131" s="15"/>
      <c r="C131" s="28" t="s">
        <v>655</v>
      </c>
      <c r="D131" s="28" t="s">
        <v>656</v>
      </c>
      <c r="E131" s="29" t="s">
        <v>184</v>
      </c>
      <c r="F131" s="30">
        <v>297.144</v>
      </c>
      <c r="H131" s="15"/>
    </row>
    <row r="132" spans="2:8" s="16" customFormat="1" ht="12">
      <c r="B132" s="15"/>
      <c r="C132" s="28" t="s">
        <v>512</v>
      </c>
      <c r="D132" s="28" t="s">
        <v>513</v>
      </c>
      <c r="E132" s="29" t="s">
        <v>184</v>
      </c>
      <c r="F132" s="30">
        <v>358.824</v>
      </c>
      <c r="H132" s="15"/>
    </row>
    <row r="133" spans="2:8" s="16" customFormat="1" ht="16.75" customHeight="1">
      <c r="B133" s="15"/>
      <c r="C133" s="28" t="s">
        <v>522</v>
      </c>
      <c r="D133" s="28" t="s">
        <v>523</v>
      </c>
      <c r="E133" s="29" t="s">
        <v>184</v>
      </c>
      <c r="F133" s="30">
        <v>327.984</v>
      </c>
      <c r="H133" s="15"/>
    </row>
    <row r="134" spans="2:8" s="16" customFormat="1" ht="16.75" customHeight="1">
      <c r="B134" s="15"/>
      <c r="C134" s="28" t="s">
        <v>527</v>
      </c>
      <c r="D134" s="28" t="s">
        <v>528</v>
      </c>
      <c r="E134" s="29" t="s">
        <v>184</v>
      </c>
      <c r="F134" s="30">
        <v>297.144</v>
      </c>
      <c r="H134" s="15"/>
    </row>
    <row r="135" spans="2:8" s="16" customFormat="1" ht="16.75" customHeight="1">
      <c r="B135" s="15"/>
      <c r="C135" s="28" t="s">
        <v>909</v>
      </c>
      <c r="D135" s="28" t="s">
        <v>910</v>
      </c>
      <c r="E135" s="29" t="s">
        <v>184</v>
      </c>
      <c r="F135" s="30">
        <v>297.144</v>
      </c>
      <c r="H135" s="15"/>
    </row>
    <row r="136" spans="2:8" s="16" customFormat="1" ht="16.75" customHeight="1">
      <c r="B136" s="15"/>
      <c r="C136" s="28" t="s">
        <v>917</v>
      </c>
      <c r="D136" s="28" t="s">
        <v>918</v>
      </c>
      <c r="E136" s="29" t="s">
        <v>184</v>
      </c>
      <c r="F136" s="30">
        <v>297.144</v>
      </c>
      <c r="H136" s="15"/>
    </row>
    <row r="137" spans="2:8" s="16" customFormat="1" ht="20">
      <c r="B137" s="15"/>
      <c r="C137" s="28" t="s">
        <v>921</v>
      </c>
      <c r="D137" s="28" t="s">
        <v>922</v>
      </c>
      <c r="E137" s="29" t="s">
        <v>184</v>
      </c>
      <c r="F137" s="30">
        <v>327.984</v>
      </c>
      <c r="H137" s="15"/>
    </row>
    <row r="138" spans="2:8" s="16" customFormat="1" ht="16.75" customHeight="1">
      <c r="B138" s="15"/>
      <c r="C138" s="28" t="s">
        <v>930</v>
      </c>
      <c r="D138" s="28" t="s">
        <v>931</v>
      </c>
      <c r="E138" s="29" t="s">
        <v>184</v>
      </c>
      <c r="F138" s="30">
        <v>297.144</v>
      </c>
      <c r="H138" s="15"/>
    </row>
    <row r="139" spans="2:8" s="16" customFormat="1" ht="16.75" customHeight="1">
      <c r="B139" s="15"/>
      <c r="C139" s="23" t="s">
        <v>115</v>
      </c>
      <c r="D139" s="24" t="s">
        <v>116</v>
      </c>
      <c r="E139" s="25" t="s">
        <v>1</v>
      </c>
      <c r="F139" s="26">
        <v>30.84</v>
      </c>
      <c r="H139" s="15"/>
    </row>
    <row r="140" spans="2:8" s="16" customFormat="1" ht="16.75" customHeight="1">
      <c r="B140" s="15"/>
      <c r="C140" s="28" t="s">
        <v>1</v>
      </c>
      <c r="D140" s="28" t="s">
        <v>667</v>
      </c>
      <c r="E140" s="29" t="s">
        <v>1</v>
      </c>
      <c r="F140" s="30">
        <v>0</v>
      </c>
      <c r="H140" s="15"/>
    </row>
    <row r="141" spans="2:8" s="16" customFormat="1" ht="16.75" customHeight="1">
      <c r="B141" s="15"/>
      <c r="C141" s="28" t="s">
        <v>115</v>
      </c>
      <c r="D141" s="28" t="s">
        <v>668</v>
      </c>
      <c r="E141" s="29" t="s">
        <v>1</v>
      </c>
      <c r="F141" s="30">
        <v>30.84</v>
      </c>
      <c r="H141" s="15"/>
    </row>
    <row r="142" spans="2:8" s="16" customFormat="1" ht="16.75" customHeight="1">
      <c r="B142" s="15"/>
      <c r="C142" s="27" t="s">
        <v>1227</v>
      </c>
      <c r="H142" s="15"/>
    </row>
    <row r="143" spans="2:8" s="16" customFormat="1" ht="16.75" customHeight="1">
      <c r="B143" s="15"/>
      <c r="C143" s="28" t="s">
        <v>664</v>
      </c>
      <c r="D143" s="28" t="s">
        <v>665</v>
      </c>
      <c r="E143" s="29" t="s">
        <v>184</v>
      </c>
      <c r="F143" s="30">
        <v>30.84</v>
      </c>
      <c r="H143" s="15"/>
    </row>
    <row r="144" spans="2:8" s="16" customFormat="1" ht="12">
      <c r="B144" s="15"/>
      <c r="C144" s="28" t="s">
        <v>389</v>
      </c>
      <c r="D144" s="28" t="s">
        <v>390</v>
      </c>
      <c r="E144" s="29" t="s">
        <v>184</v>
      </c>
      <c r="F144" s="30">
        <v>61.68</v>
      </c>
      <c r="H144" s="15"/>
    </row>
    <row r="145" spans="2:8" s="16" customFormat="1" ht="12">
      <c r="B145" s="15"/>
      <c r="C145" s="28" t="s">
        <v>395</v>
      </c>
      <c r="D145" s="28" t="s">
        <v>396</v>
      </c>
      <c r="E145" s="29" t="s">
        <v>184</v>
      </c>
      <c r="F145" s="30">
        <v>30.84</v>
      </c>
      <c r="H145" s="15"/>
    </row>
    <row r="146" spans="2:8" s="16" customFormat="1" ht="16.75" customHeight="1">
      <c r="B146" s="15"/>
      <c r="C146" s="28" t="s">
        <v>418</v>
      </c>
      <c r="D146" s="28" t="s">
        <v>419</v>
      </c>
      <c r="E146" s="29" t="s">
        <v>184</v>
      </c>
      <c r="F146" s="30">
        <v>30.84</v>
      </c>
      <c r="H146" s="15"/>
    </row>
    <row r="147" spans="2:8" s="16" customFormat="1" ht="12">
      <c r="B147" s="15"/>
      <c r="C147" s="28" t="s">
        <v>512</v>
      </c>
      <c r="D147" s="28" t="s">
        <v>513</v>
      </c>
      <c r="E147" s="29" t="s">
        <v>184</v>
      </c>
      <c r="F147" s="30">
        <v>358.824</v>
      </c>
      <c r="H147" s="15"/>
    </row>
    <row r="148" spans="2:8" s="16" customFormat="1" ht="16.75" customHeight="1">
      <c r="B148" s="15"/>
      <c r="C148" s="28" t="s">
        <v>522</v>
      </c>
      <c r="D148" s="28" t="s">
        <v>523</v>
      </c>
      <c r="E148" s="29" t="s">
        <v>184</v>
      </c>
      <c r="F148" s="30">
        <v>327.984</v>
      </c>
      <c r="H148" s="15"/>
    </row>
    <row r="149" spans="2:8" s="16" customFormat="1" ht="16.75" customHeight="1">
      <c r="B149" s="15"/>
      <c r="C149" s="28" t="s">
        <v>601</v>
      </c>
      <c r="D149" s="28" t="s">
        <v>602</v>
      </c>
      <c r="E149" s="29" t="s">
        <v>184</v>
      </c>
      <c r="F149" s="30">
        <v>30.84</v>
      </c>
      <c r="H149" s="15"/>
    </row>
    <row r="150" spans="2:8" s="16" customFormat="1" ht="20">
      <c r="B150" s="15"/>
      <c r="C150" s="28" t="s">
        <v>921</v>
      </c>
      <c r="D150" s="28" t="s">
        <v>922</v>
      </c>
      <c r="E150" s="29" t="s">
        <v>184</v>
      </c>
      <c r="F150" s="30">
        <v>327.984</v>
      </c>
      <c r="H150" s="15"/>
    </row>
    <row r="151" spans="2:8" s="16" customFormat="1" ht="7.4" customHeight="1">
      <c r="B151" s="31"/>
      <c r="C151" s="32"/>
      <c r="D151" s="32"/>
      <c r="E151" s="32"/>
      <c r="F151" s="32"/>
      <c r="G151" s="32"/>
      <c r="H151" s="15"/>
    </row>
    <row r="152" s="16" customFormat="1" ht="12"/>
  </sheetData>
  <sheetProtection algorithmName="SHA-512" hashValue="RbR4mrz1rVpUwWZRzTs5ymvSSKY4rkb7hEU/ooakM007Qs/A065evf2JTcYsB9qdKSBtPNc+FhPKS7GcbeIrWg==" saltValue="fgdqJHZBKcIxLCFyMHi+iA==" spinCount="100000" sheet="1" objects="1" scenarios="1" selectLockedCell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TF-Locihova\Michaela Locihova</dc:creator>
  <cp:keywords/>
  <dc:description/>
  <cp:lastModifiedBy>admin</cp:lastModifiedBy>
  <dcterms:created xsi:type="dcterms:W3CDTF">2024-02-08T18:32:37Z</dcterms:created>
  <dcterms:modified xsi:type="dcterms:W3CDTF">2024-02-16T13:39:21Z</dcterms:modified>
  <cp:category/>
  <cp:version/>
  <cp:contentType/>
  <cp:contentStatus/>
</cp:coreProperties>
</file>