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6" firstSheet="1" activeTab="1"/>
  </bookViews>
  <sheets>
    <sheet name="Rekapitulace stavby" sheetId="1" state="veryHidden" r:id="rId1"/>
    <sheet name="09 - Byt č. 13, Dejvická ..." sheetId="2" r:id="rId2"/>
  </sheets>
  <definedNames>
    <definedName name="_xlnm._FilterDatabase" localSheetId="1" hidden="1">'09 - Byt č. 13, Dejvická ...'!$C$135:$K$454</definedName>
    <definedName name="_xlnm.Print_Area" localSheetId="1">'09 - Byt č. 13, Dejvická ...'!$C$4:$J$76,'09 - Byt č. 13, Dejvická ...'!$C$82:$J$117,'09 - Byt č. 13, Dejvická ...'!$C$123:$J$454</definedName>
    <definedName name="_xlnm.Print_Area" localSheetId="0">'Rekapitulace stavby'!$D$4:$AO$76,'Rekapitulace stavby'!$C$82:$AQ$96</definedName>
    <definedName name="_xlnm.Print_Titles" localSheetId="0">'Rekapitulace stavby'!$92:$92</definedName>
  </definedNames>
  <calcPr calcId="162913"/>
</workbook>
</file>

<file path=xl/sharedStrings.xml><?xml version="1.0" encoding="utf-8"?>
<sst xmlns="http://schemas.openxmlformats.org/spreadsheetml/2006/main" count="3675" uniqueCount="668">
  <si>
    <t>Export Komplet</t>
  </si>
  <si>
    <t/>
  </si>
  <si>
    <t>2.0</t>
  </si>
  <si>
    <t>ZAMOK</t>
  </si>
  <si>
    <t>False</t>
  </si>
  <si>
    <t>{5de9dad6-946c-4ecd-bf83-44c62fd88818}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</si>
  <si>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</si>
  <si>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</si>
  <si>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</si>
  <si>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</si>
  <si>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</si>
  <si>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</si>
  <si>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</si>
  <si>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</si>
  <si>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</si>
  <si>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</si>
  <si>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</si>
  <si>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volných bytů MČ Praha 6</t>
  </si>
  <si>
    <t>KSO:</t>
  </si>
  <si>
    <t>CC-CZ:</t>
  </si>
  <si>
    <t>Místo:</t>
  </si>
  <si>
    <t xml:space="preserve"> </t>
  </si>
  <si>
    <t>Datum:</t>
  </si>
  <si>
    <t>7. 9. 2023</t>
  </si>
  <si>
    <t>Zadavatel:</t>
  </si>
  <si>
    <t>IČ:</t>
  </si>
  <si>
    <t>Městská část Praha 6</t>
  </si>
  <si>
    <t>DIČ:</t>
  </si>
  <si>
    <t>Uchazeč:</t>
  </si>
  <si>
    <t>Vyplň údaj</t>
  </si>
  <si>
    <t>Projektant:</t>
  </si>
  <si>
    <t>Zpracovatel:</t>
  </si>
  <si>
    <t>Simona Králová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</si>
  <si>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</si>
  <si>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</si>
  <si>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</si>
  <si>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</si>
  <si>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</si>
  <si>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</si>
  <si>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</si>
  <si>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</si>
  <si>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</si>
  <si>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</si>
  <si>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</si>
  <si>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</si>
  <si>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</si>
  <si>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</si>
  <si>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</si>
  <si>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</si>
  <si>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</si>
  <si>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</si>
  <si>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</si>
  <si>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</si>
  <si>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</si>
  <si>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</si>
  <si>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</si>
  <si>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</si>
  <si>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</si>
  <si>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</si>
  <si>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</si>
  <si>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</si>
  <si>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</si>
  <si>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</si>
  <si>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</si>
  <si>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</si>
  <si>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</si>
  <si>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</si>
  <si>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</si>
  <si>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</si>
  <si>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</si>
  <si>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</si>
  <si>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</si>
  <si>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</si>
  <si>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</si>
  <si>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</si>
  <si>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</si>
  <si>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</si>
  <si>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</si>
  <si>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</si>
  <si>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</si>
  <si>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09</t>
  </si>
  <si>
    <t>Byt č. 13, Dejvická 998/52</t>
  </si>
  <si>
    <t>STA</t>
  </si>
  <si>
    <t>1</t>
  </si>
  <si>
    <t>{eaff0d57-4b5e-4cff-9679-53fedcd5163b}</t>
  </si>
  <si>
    <t>KRYCÍ LIST SOUPISU PRACÍ</t>
  </si>
  <si>
    <t>Objekt:</t>
  </si>
  <si>
    <t>09 - Byt č. 13, Dejvická 998/52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</si>
  <si>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</si>
  <si>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</si>
  <si>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</si>
  <si>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</si>
  <si>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</si>
  <si>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</si>
  <si>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</si>
  <si>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</si>
  <si>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</si>
  <si>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</si>
  <si>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</si>
  <si>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</si>
  <si>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</si>
  <si>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734 - Ústřední vytápění - armatury</t>
  </si>
  <si>
    <t xml:space="preserve">    741 - Elektroinstalace - silnoproud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</si>
  <si>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</si>
  <si>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</si>
  <si>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</si>
  <si>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</si>
  <si>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</si>
  <si>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</si>
  <si>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</si>
  <si>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</si>
  <si>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</si>
  <si>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</si>
  <si>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</si>
  <si>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</si>
  <si>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</si>
  <si>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</si>
  <si>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</si>
  <si>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</si>
  <si>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</si>
  <si>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</si>
  <si>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</si>
  <si>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</si>
  <si>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</si>
  <si>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</si>
  <si>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</si>
  <si>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</si>
  <si>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</si>
  <si>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</si>
  <si>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</si>
  <si>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</si>
  <si>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</si>
  <si>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611315223</t>
  </si>
  <si>
    <t>Vápenná štuková omítka malých ploch přes 0,25 do 1 m2 na stropech</t>
  </si>
  <si>
    <t>kus</t>
  </si>
  <si>
    <t>4</t>
  </si>
  <si>
    <t>2</t>
  </si>
  <si>
    <t>1309580673</t>
  </si>
  <si>
    <t>VV</t>
  </si>
  <si>
    <t>WC - oprava po zatečení</t>
  </si>
  <si>
    <t>1,0</t>
  </si>
  <si>
    <t>612315221</t>
  </si>
  <si>
    <t>Vápenná štuková omítka malých ploch do 0,09 m2 na stěnách</t>
  </si>
  <si>
    <t>1647423371</t>
  </si>
  <si>
    <t>oprava děr na stěnách</t>
  </si>
  <si>
    <t>3</t>
  </si>
  <si>
    <t>612315223</t>
  </si>
  <si>
    <t>Vápenná štuková omítka malých ploch přes 0,25 do 1 m2 na stěnách</t>
  </si>
  <si>
    <t>-1067120988</t>
  </si>
  <si>
    <t>619995001</t>
  </si>
  <si>
    <t>Začištění omítek kolem oken, dveří, podlah nebo obkladů</t>
  </si>
  <si>
    <t>m</t>
  </si>
  <si>
    <t>1383828085</t>
  </si>
  <si>
    <t>kolem dvířek spíž</t>
  </si>
  <si>
    <t>1,5</t>
  </si>
  <si>
    <t>9</t>
  </si>
  <si>
    <t>Ostatní konstrukce a práce, bourání</t>
  </si>
  <si>
    <t>5</t>
  </si>
  <si>
    <t>949101111</t>
  </si>
  <si>
    <t>Lešení pomocné pro objekty pozemních staveb s lešeňovou podlahou v do 1,9 m zatížení do 150 kg/m2</t>
  </si>
  <si>
    <t>m2</t>
  </si>
  <si>
    <t>-1280889306</t>
  </si>
  <si>
    <t>Chodba</t>
  </si>
  <si>
    <t>3,8*2,4+1,75*2,5</t>
  </si>
  <si>
    <t>chodbička</t>
  </si>
  <si>
    <t>1,82*1,0</t>
  </si>
  <si>
    <t>Spíž</t>
  </si>
  <si>
    <t>0,7*0,9</t>
  </si>
  <si>
    <t>WC</t>
  </si>
  <si>
    <t>1,8*0,9</t>
  </si>
  <si>
    <t>kuchyně</t>
  </si>
  <si>
    <t>5,65*2,52</t>
  </si>
  <si>
    <t>Pokoj č. 1</t>
  </si>
  <si>
    <t>3,8*5,2</t>
  </si>
  <si>
    <t>Pokoj č. 2</t>
  </si>
  <si>
    <t>4,0*5,2</t>
  </si>
  <si>
    <t>Koupelna</t>
  </si>
  <si>
    <t>1,75*1,43+0,7*1,7</t>
  </si>
  <si>
    <t>Součet</t>
  </si>
  <si>
    <t>952901111</t>
  </si>
  <si>
    <t>Vyčištění budov bytové a občanské výstavby při výšce podlaží do 4 m</t>
  </si>
  <si>
    <t>-1818437598</t>
  </si>
  <si>
    <t>7</t>
  </si>
  <si>
    <t>952902021</t>
  </si>
  <si>
    <t>Čištění budov zametení hladkých podlah</t>
  </si>
  <si>
    <t>1392260952</t>
  </si>
  <si>
    <t>Denní úklid společných prostor</t>
  </si>
  <si>
    <t>100*15</t>
  </si>
  <si>
    <t>8</t>
  </si>
  <si>
    <t>976072221</t>
  </si>
  <si>
    <t>Vybourání kovových dvířek pl do 0,3 m2 ze zdiva cihelného</t>
  </si>
  <si>
    <t>-1794143666</t>
  </si>
  <si>
    <t>revizní dvířka spíž</t>
  </si>
  <si>
    <t>978012191</t>
  </si>
  <si>
    <t>Otlučení (osekání) vnitřní vápenné nebo vápenocementové omítky stropů rákosových v rozsahu přes 50 do 100 %</t>
  </si>
  <si>
    <t>1460673520</t>
  </si>
  <si>
    <t>10</t>
  </si>
  <si>
    <t>978013191</t>
  </si>
  <si>
    <t>Otlučení (osekání) vnitřní vápenné nebo vápenocementové omítky stěn v rozsahu přes 50 do 100 %</t>
  </si>
  <si>
    <t>2018603487</t>
  </si>
  <si>
    <t>997</t>
  </si>
  <si>
    <t>Přesun sutě</t>
  </si>
  <si>
    <t>11</t>
  </si>
  <si>
    <t>997013211</t>
  </si>
  <si>
    <t>Vnitrostaveništní doprava suti a vybouraných hmot pro budovy v do 6 m ručně</t>
  </si>
  <si>
    <t>t</t>
  </si>
  <si>
    <t>1960249816</t>
  </si>
  <si>
    <t>12</t>
  </si>
  <si>
    <t>997013219</t>
  </si>
  <si>
    <t>Příplatek k vnitrostaveništní dopravě suti a vybouraných hmot za zvětšenou dopravu suti ZKD 10 m</t>
  </si>
  <si>
    <t>-1741783384</t>
  </si>
  <si>
    <t>0,35</t>
  </si>
  <si>
    <t>0,35*2 'Přepočtené koeficientem množství</t>
  </si>
  <si>
    <t>13</t>
  </si>
  <si>
    <t>997013501</t>
  </si>
  <si>
    <t>Odvoz suti a vybouraných hmot na skládku nebo meziskládku do 1 km se složením</t>
  </si>
  <si>
    <t>507032315</t>
  </si>
  <si>
    <t>14</t>
  </si>
  <si>
    <t>997013509</t>
  </si>
  <si>
    <t>Příplatek k odvozu suti a vybouraných hmot na skládku ZKD 1 km přes 1 km</t>
  </si>
  <si>
    <t>1135169920</t>
  </si>
  <si>
    <t>0,35*19 "Přepočtené koeficientem množství</t>
  </si>
  <si>
    <t>997013631</t>
  </si>
  <si>
    <t>Poplatek za uložení na skládce (skládkovné) stavebního odpadu směsného kód odpadu 17 09 04</t>
  </si>
  <si>
    <t>-164945652</t>
  </si>
  <si>
    <t>998</t>
  </si>
  <si>
    <t>Přesun hmot</t>
  </si>
  <si>
    <t>16</t>
  </si>
  <si>
    <t>998018001</t>
  </si>
  <si>
    <t>Přesun hmot ruční pro budovy v do 6 m</t>
  </si>
  <si>
    <t>-1499979368</t>
  </si>
  <si>
    <t>17</t>
  </si>
  <si>
    <t>998018011</t>
  </si>
  <si>
    <t>Příplatek k ručnímu přesunu hmot pro budovy za zvětšený přesun ZKD 100 m</t>
  </si>
  <si>
    <t>306901428</t>
  </si>
  <si>
    <t>PSV</t>
  </si>
  <si>
    <t>Práce a dodávky PSV</t>
  </si>
  <si>
    <t>722</t>
  </si>
  <si>
    <t>Zdravotechnika - vnitřní vodovod</t>
  </si>
  <si>
    <t>18</t>
  </si>
  <si>
    <t>722190901</t>
  </si>
  <si>
    <t>Uzavření nebo otevření vodovodního potrubí při opravách</t>
  </si>
  <si>
    <t>-1561135793</t>
  </si>
  <si>
    <t>19</t>
  </si>
  <si>
    <t>722220861</t>
  </si>
  <si>
    <t>Demontáž armatur závitových se dvěma závity G do 3/4</t>
  </si>
  <si>
    <t>1644938565</t>
  </si>
  <si>
    <t xml:space="preserve">Rohový ventil  wc </t>
  </si>
  <si>
    <t>20</t>
  </si>
  <si>
    <t>722220872</t>
  </si>
  <si>
    <t>Demontáž armatur závitových se dvěma závity a šroubením G přes 3/8 do 3/4</t>
  </si>
  <si>
    <t>952422128</t>
  </si>
  <si>
    <t>Hadice k WC</t>
  </si>
  <si>
    <t>722232221</t>
  </si>
  <si>
    <t>Kohout kulový rohový G 1/2" PN 42 do 185°C plnoprůtokový s 2x vnějším závitem</t>
  </si>
  <si>
    <t>-1313730099</t>
  </si>
  <si>
    <t>22</t>
  </si>
  <si>
    <t>722239101</t>
  </si>
  <si>
    <t>Montáž armatur vodovodních se dvěma závity G 1/2</t>
  </si>
  <si>
    <t>460153009</t>
  </si>
  <si>
    <t>hadice k WC</t>
  </si>
  <si>
    <t>23</t>
  </si>
  <si>
    <t>M</t>
  </si>
  <si>
    <t>55190006</t>
  </si>
  <si>
    <t>hadice flexibilní sanitární 3/8"</t>
  </si>
  <si>
    <t>32</t>
  </si>
  <si>
    <t>-1506077637</t>
  </si>
  <si>
    <t>24</t>
  </si>
  <si>
    <t>722290226</t>
  </si>
  <si>
    <t>Zkouška těsnosti vodovodního potrubí závitového DN do 50</t>
  </si>
  <si>
    <t>1331623583</t>
  </si>
  <si>
    <t>25</t>
  </si>
  <si>
    <t>998722102</t>
  </si>
  <si>
    <t>Přesun hmot tonážní pro vnitřní vodovod v objektech v přes 6 do 12 m</t>
  </si>
  <si>
    <t>-122705079</t>
  </si>
  <si>
    <t>26</t>
  </si>
  <si>
    <t>998722181</t>
  </si>
  <si>
    <t>Příplatek k přesunu hmot tonážní 722 prováděný bez použití mechanizace</t>
  </si>
  <si>
    <t>1130697770</t>
  </si>
  <si>
    <t>27</t>
  </si>
  <si>
    <t>998722192</t>
  </si>
  <si>
    <t>Příplatek k přesunu hmot tonážní 722 za zvětšený přesun do 100 m</t>
  </si>
  <si>
    <t>-1844170123</t>
  </si>
  <si>
    <t>725</t>
  </si>
  <si>
    <t>Zdravotechnika - zařizovací předměty</t>
  </si>
  <si>
    <t>28</t>
  </si>
  <si>
    <t>725820801</t>
  </si>
  <si>
    <t>Demontáž baterie nástěnné do G 3 / 4</t>
  </si>
  <si>
    <t>soubor</t>
  </si>
  <si>
    <t>1136730794</t>
  </si>
  <si>
    <t>umyvadlo  WC</t>
  </si>
  <si>
    <t>29</t>
  </si>
  <si>
    <t>725829121</t>
  </si>
  <si>
    <t>Montáž baterie umyvadlové nástěnné pákové a klasické ostatní typ</t>
  </si>
  <si>
    <t>204444888</t>
  </si>
  <si>
    <t>30</t>
  </si>
  <si>
    <t>55145615</t>
  </si>
  <si>
    <t>baterie umyvadlová nástěnná páková 150mm chrom</t>
  </si>
  <si>
    <t>-2124818582</t>
  </si>
  <si>
    <t>31</t>
  </si>
  <si>
    <t>725860811</t>
  </si>
  <si>
    <t>Demontáž uzávěrů zápachu jednoduchých</t>
  </si>
  <si>
    <t>-249292294</t>
  </si>
  <si>
    <t>725861311</t>
  </si>
  <si>
    <t>Zápachová uzávěrka pro umyvadla DN 40 s přípojkou pro pračku nebo myčku</t>
  </si>
  <si>
    <t>-1254002933</t>
  </si>
  <si>
    <t>koupelna umyvadlo</t>
  </si>
  <si>
    <t>33</t>
  </si>
  <si>
    <t>725980123</t>
  </si>
  <si>
    <t>Dvířka 30/30</t>
  </si>
  <si>
    <t>705042148</t>
  </si>
  <si>
    <t>34</t>
  </si>
  <si>
    <t>998725102</t>
  </si>
  <si>
    <t>Přesun hmot tonážní pro zařizovací předměty v objektech v přes 6 do 12 m</t>
  </si>
  <si>
    <t>1627723472</t>
  </si>
  <si>
    <t>35</t>
  </si>
  <si>
    <t>998725181</t>
  </si>
  <si>
    <t>Příplatek k přesunu hmot tonážní 725 prováděný bez použití mechanizace</t>
  </si>
  <si>
    <t>1127484009</t>
  </si>
  <si>
    <t>36</t>
  </si>
  <si>
    <t>998725192</t>
  </si>
  <si>
    <t>Příplatek k přesunu hmot tonážní 725 za zvětšený přesun do 100 m</t>
  </si>
  <si>
    <t>451098574</t>
  </si>
  <si>
    <t>734</t>
  </si>
  <si>
    <t>Ústřední vytápění - armatury</t>
  </si>
  <si>
    <t>37</t>
  </si>
  <si>
    <t>734412R</t>
  </si>
  <si>
    <t>Měřič tepla - indikátor pro instalaci na radiátory.</t>
  </si>
  <si>
    <t>-786632566</t>
  </si>
  <si>
    <t>741</t>
  </si>
  <si>
    <t>Elektroinstalace - silnoproud</t>
  </si>
  <si>
    <t>38</t>
  </si>
  <si>
    <t>741110512</t>
  </si>
  <si>
    <t>Montáž lišta a kanálek vkládací šířky přes 60 do 120 mm s víčkem</t>
  </si>
  <si>
    <t>1576882336</t>
  </si>
  <si>
    <t>39</t>
  </si>
  <si>
    <t>34571216</t>
  </si>
  <si>
    <t>kanál elektroinstalační hranatý PVC 100x40mm</t>
  </si>
  <si>
    <t>2128529306</t>
  </si>
  <si>
    <t>1*1,05 'Přepočtené koeficientem množství</t>
  </si>
  <si>
    <t>766</t>
  </si>
  <si>
    <t>Konstrukce truhlářské</t>
  </si>
  <si>
    <t>40</t>
  </si>
  <si>
    <t>766211R</t>
  </si>
  <si>
    <t>Demontáž drobných předmětů</t>
  </si>
  <si>
    <t>-1614786942</t>
  </si>
  <si>
    <t>garnyže pokoj č. 1 a 2</t>
  </si>
  <si>
    <t>garnyže kuchyně</t>
  </si>
  <si>
    <t>věšák chodba</t>
  </si>
  <si>
    <t>41</t>
  </si>
  <si>
    <t>766491851</t>
  </si>
  <si>
    <t>Demontáž prahů dveří jednokřídlových</t>
  </si>
  <si>
    <t>-1280253431</t>
  </si>
  <si>
    <t>pokoj č. 1 - kuchyně</t>
  </si>
  <si>
    <t>pokoj č. 1 - chodba</t>
  </si>
  <si>
    <t>42</t>
  </si>
  <si>
    <t>766691914</t>
  </si>
  <si>
    <t>Vyvěšení nebo zavěšení dřevěných křídel dveří pl do 2 m2</t>
  </si>
  <si>
    <t>-1312818020</t>
  </si>
  <si>
    <t>43</t>
  </si>
  <si>
    <t>766695233</t>
  </si>
  <si>
    <t>Montáž truhlářských prahů dveří dvoukřídlových š přes 10 cm</t>
  </si>
  <si>
    <t>1195671200</t>
  </si>
  <si>
    <t>44</t>
  </si>
  <si>
    <t>61187261</t>
  </si>
  <si>
    <t>práh dveřní dřevěný dubový tl 20mm dl 1470mm š 150mm</t>
  </si>
  <si>
    <t>-619636563</t>
  </si>
  <si>
    <t>45</t>
  </si>
  <si>
    <t>998766102</t>
  </si>
  <si>
    <t>Přesun hmot tonážní pro kce truhlářské v objektech v přes 6 do 12 m</t>
  </si>
  <si>
    <t>1424401584</t>
  </si>
  <si>
    <t>46</t>
  </si>
  <si>
    <t>998766181</t>
  </si>
  <si>
    <t>Příplatek k přesunu hmot tonážní 766 prováděný bez použití mechanizace</t>
  </si>
  <si>
    <t>-1962617392</t>
  </si>
  <si>
    <t>47</t>
  </si>
  <si>
    <t>998766192</t>
  </si>
  <si>
    <t>Příplatek k přesunu hmot tonážní 766 za zvětšený přesun do 100 m</t>
  </si>
  <si>
    <t>468094507</t>
  </si>
  <si>
    <t>771</t>
  </si>
  <si>
    <t>Podlahy z dlaždic</t>
  </si>
  <si>
    <t>48</t>
  </si>
  <si>
    <t>771111011</t>
  </si>
  <si>
    <t>Vysátí podkladu před pokládkou dlažby</t>
  </si>
  <si>
    <t>-1792726586</t>
  </si>
  <si>
    <t>chodba</t>
  </si>
  <si>
    <t>chodba 2</t>
  </si>
  <si>
    <t>spíž</t>
  </si>
  <si>
    <t>koupelna</t>
  </si>
  <si>
    <t>49</t>
  </si>
  <si>
    <t>771574903</t>
  </si>
  <si>
    <t>Oprava spárování podlah z dlaždic keramických přes 2 do 4 ks/m2</t>
  </si>
  <si>
    <t>318555877</t>
  </si>
  <si>
    <t>50</t>
  </si>
  <si>
    <t>771591115</t>
  </si>
  <si>
    <t>Podlahy spárování silikonem</t>
  </si>
  <si>
    <t>-1973477814</t>
  </si>
  <si>
    <t>styk s podlahou</t>
  </si>
  <si>
    <t>3,8*2+2,4*2+1,75*2+2,5*2</t>
  </si>
  <si>
    <t>1,82*2+1,0*2</t>
  </si>
  <si>
    <t>0,7*2+0,9*2</t>
  </si>
  <si>
    <t>1,8*2+0,9*2</t>
  </si>
  <si>
    <t>5,65*2+2,52*2</t>
  </si>
  <si>
    <t>1,43+1,75+0,3+0,7+1,7+2,5</t>
  </si>
  <si>
    <t>51</t>
  </si>
  <si>
    <t>771592011</t>
  </si>
  <si>
    <t>Čištění vnitřních ploch podlah nebo schodišť po položení dlažby chemickými prostředky</t>
  </si>
  <si>
    <t>-765392109</t>
  </si>
  <si>
    <t>52</t>
  </si>
  <si>
    <t>998771102</t>
  </si>
  <si>
    <t>Přesun hmot tonážní pro podlahy z dlaždic v objektech v přes 6 do 12 m</t>
  </si>
  <si>
    <t>1785870359</t>
  </si>
  <si>
    <t>53</t>
  </si>
  <si>
    <t>998771181</t>
  </si>
  <si>
    <t>Příplatek k přesunu hmot tonážní 771 prováděný bez použití mechanizace</t>
  </si>
  <si>
    <t>-873838457</t>
  </si>
  <si>
    <t>54</t>
  </si>
  <si>
    <t>998771192</t>
  </si>
  <si>
    <t>Příplatek k přesunu hmot tonážní 771 za zvětšený přesun do 100 m</t>
  </si>
  <si>
    <t>-633386407</t>
  </si>
  <si>
    <t>775</t>
  </si>
  <si>
    <t>Podlahy skládané</t>
  </si>
  <si>
    <t>55</t>
  </si>
  <si>
    <t>775411810</t>
  </si>
  <si>
    <t>Demontáž soklíků nebo lišt dřevěných přibíjených do suti</t>
  </si>
  <si>
    <t>743202290</t>
  </si>
  <si>
    <t>pokoj č. 1</t>
  </si>
  <si>
    <t>3,8*2+5,2*2-1,4-1,4</t>
  </si>
  <si>
    <t>pokoj č. 2</t>
  </si>
  <si>
    <t>4,0*2+5,2*2-0,8</t>
  </si>
  <si>
    <t>56</t>
  </si>
  <si>
    <t>775413401</t>
  </si>
  <si>
    <t>Montáž podlahové lišty obvodové lepené</t>
  </si>
  <si>
    <t>607758697</t>
  </si>
  <si>
    <t>57</t>
  </si>
  <si>
    <t>61418151</t>
  </si>
  <si>
    <t>lišta podlahová dřevěná dub 28x28mm</t>
  </si>
  <si>
    <t>1261534145</t>
  </si>
  <si>
    <t>32,8*1,08 'Přepočtené koeficientem množství</t>
  </si>
  <si>
    <t>58</t>
  </si>
  <si>
    <t>775591905</t>
  </si>
  <si>
    <t>Oprava podlah dřevěných - tmelení celoplošné vlysové, parketové podlahy</t>
  </si>
  <si>
    <t>265507961</t>
  </si>
  <si>
    <t>59</t>
  </si>
  <si>
    <t>775591911</t>
  </si>
  <si>
    <t>Oprava podlah dřevěných - broušení hrubé</t>
  </si>
  <si>
    <t>2062473686</t>
  </si>
  <si>
    <t>60</t>
  </si>
  <si>
    <t>775591912</t>
  </si>
  <si>
    <t>Oprava podlah dřevěných - broušení střední</t>
  </si>
  <si>
    <t>-1633892202</t>
  </si>
  <si>
    <t>61</t>
  </si>
  <si>
    <t>775591913</t>
  </si>
  <si>
    <t>Oprava podlah dřevěných - broušení jemné</t>
  </si>
  <si>
    <t>1933318567</t>
  </si>
  <si>
    <t>62</t>
  </si>
  <si>
    <t>775591920</t>
  </si>
  <si>
    <t>Oprava podlah dřevěných - vysátí povrchu</t>
  </si>
  <si>
    <t>1708328157</t>
  </si>
  <si>
    <t>63</t>
  </si>
  <si>
    <t>775591921</t>
  </si>
  <si>
    <t>Oprava podlah dřevěných - základní lak</t>
  </si>
  <si>
    <t>-1424438302</t>
  </si>
  <si>
    <t>64</t>
  </si>
  <si>
    <t>775591922</t>
  </si>
  <si>
    <t>Oprava podlah dřevěných - vrchní lak pro běžnou zátěž</t>
  </si>
  <si>
    <t>1767660318</t>
  </si>
  <si>
    <t>65</t>
  </si>
  <si>
    <t>775591926</t>
  </si>
  <si>
    <t>Oprava podlah dřevěných - mezibroušení mezi vrstvami laku</t>
  </si>
  <si>
    <t>1632456702</t>
  </si>
  <si>
    <t>66</t>
  </si>
  <si>
    <t>775591931</t>
  </si>
  <si>
    <t>Oprava podlah dřevěných - nátěr olejem a voskování</t>
  </si>
  <si>
    <t>-856805470</t>
  </si>
  <si>
    <t>67</t>
  </si>
  <si>
    <t>998775102</t>
  </si>
  <si>
    <t>Přesun hmot tonážní pro podlahy dřevěné v objektech v přes 6 do 12 m</t>
  </si>
  <si>
    <t>-638049949</t>
  </si>
  <si>
    <t>68</t>
  </si>
  <si>
    <t>998775181</t>
  </si>
  <si>
    <t>Příplatek k přesunu hmot tonážní 775 prováděný bez použití mechanizace</t>
  </si>
  <si>
    <t>62636757</t>
  </si>
  <si>
    <t>69</t>
  </si>
  <si>
    <t>998775192</t>
  </si>
  <si>
    <t>Příplatek k přesunu hmot tonážní 775 za zvětšený přesun do 100 m</t>
  </si>
  <si>
    <t>-410550784</t>
  </si>
  <si>
    <t>781</t>
  </si>
  <si>
    <t>Dokončovací práce - obklady</t>
  </si>
  <si>
    <t>70</t>
  </si>
  <si>
    <t>781111011</t>
  </si>
  <si>
    <t>Ometení (oprášení) stěny při přípravě podkladu</t>
  </si>
  <si>
    <t>-1357388689</t>
  </si>
  <si>
    <t>71</t>
  </si>
  <si>
    <t>781495211</t>
  </si>
  <si>
    <t>Čištění vnitřních ploch stěn po provedení obkladu chemickými prostředky</t>
  </si>
  <si>
    <t>-1376065792</t>
  </si>
  <si>
    <t>čištění obkladu a revizních dvířek</t>
  </si>
  <si>
    <t>(1,8*2+0,9*2)*1,2-0,6*1,2</t>
  </si>
  <si>
    <t>0,6*2,6+0,9*1,4</t>
  </si>
  <si>
    <t>(1,7*2+2,5*2)*2-0,7*2,0</t>
  </si>
  <si>
    <t>72</t>
  </si>
  <si>
    <t>998781102</t>
  </si>
  <si>
    <t>Přesun hmot tonážní pro obklady keramické v objektech v přes 6 do 12 m</t>
  </si>
  <si>
    <t>-2042733326</t>
  </si>
  <si>
    <t>73</t>
  </si>
  <si>
    <t>998781181</t>
  </si>
  <si>
    <t>Příplatek k přesunu hmot tonážní 781 prováděný bez použití mechanizace</t>
  </si>
  <si>
    <t>-2069113965</t>
  </si>
  <si>
    <t>74</t>
  </si>
  <si>
    <t>998781192</t>
  </si>
  <si>
    <t>Příplatek k přesunu hmot tonážní 781 za zvětšený přesun do 100 m</t>
  </si>
  <si>
    <t>-1533849538</t>
  </si>
  <si>
    <t>783</t>
  </si>
  <si>
    <t>Dokončovací práce - nátěry</t>
  </si>
  <si>
    <t>75</t>
  </si>
  <si>
    <t>783113101</t>
  </si>
  <si>
    <t>Jednonásobný napouštěcí syntetický nátěr truhlářských konstrukcí</t>
  </si>
  <si>
    <t>731558527</t>
  </si>
  <si>
    <t>dveřní práh</t>
  </si>
  <si>
    <t>(0,015+0,15+0,015)*1,5*2</t>
  </si>
  <si>
    <t>76</t>
  </si>
  <si>
    <t>783114101</t>
  </si>
  <si>
    <t>Základní jednonásobný syntetický nátěr truhlářských konstrukcí</t>
  </si>
  <si>
    <t>776424478</t>
  </si>
  <si>
    <t>77</t>
  </si>
  <si>
    <t>783118211</t>
  </si>
  <si>
    <t>Lakovací dvojnásobný syntetický nátěr truhlářských konstrukcí s mezibroušením</t>
  </si>
  <si>
    <t>-831180848</t>
  </si>
  <si>
    <t>78</t>
  </si>
  <si>
    <t>783301303</t>
  </si>
  <si>
    <t>Bezoplachové odrezivění zámečnických konstrukcí</t>
  </si>
  <si>
    <t>-501504983</t>
  </si>
  <si>
    <t>zárubně kuchyně</t>
  </si>
  <si>
    <t>1,65</t>
  </si>
  <si>
    <t>potrubí</t>
  </si>
  <si>
    <t>20,0*0,050</t>
  </si>
  <si>
    <t>revizní dvířka koupelna, spíž, WC</t>
  </si>
  <si>
    <t>79</t>
  </si>
  <si>
    <t>783306801</t>
  </si>
  <si>
    <t>Odstranění nátěru ze zámečnických konstrukcí obroušením</t>
  </si>
  <si>
    <t>-832578514</t>
  </si>
  <si>
    <t>80</t>
  </si>
  <si>
    <t>783314101</t>
  </si>
  <si>
    <t>Základní jednonásobný syntetický nátěr zámečnických konstrukcí</t>
  </si>
  <si>
    <t>129576508</t>
  </si>
  <si>
    <t>nátěr zárubně pokoj č. 1 - kuchyně</t>
  </si>
  <si>
    <t>0,3*5,5</t>
  </si>
  <si>
    <t>revizní dvířka koupelna. spíž, WC</t>
  </si>
  <si>
    <t>81</t>
  </si>
  <si>
    <t>783315101</t>
  </si>
  <si>
    <t>Mezinátěr jednonásobný syntetický standardní zámečnických konstrukcí</t>
  </si>
  <si>
    <t>1118661454</t>
  </si>
  <si>
    <t>82</t>
  </si>
  <si>
    <t>783317101</t>
  </si>
  <si>
    <t>Krycí jednonásobný syntetický standardní nátěr zámečnických konstrukcí</t>
  </si>
  <si>
    <t>618933822</t>
  </si>
  <si>
    <t>83</t>
  </si>
  <si>
    <t>783601421</t>
  </si>
  <si>
    <t>Ometení článkových otopných těles před provedením nátěru</t>
  </si>
  <si>
    <t>154474987</t>
  </si>
  <si>
    <t>0,5*0,8+1,0*0,6+1,2*0,6+0,8*1,2+0,5*1,2</t>
  </si>
  <si>
    <t>84</t>
  </si>
  <si>
    <t>783614561</t>
  </si>
  <si>
    <t>Základní jednonásobný syntetický nátěr potrubí přes DN 50 do DN 100 mm</t>
  </si>
  <si>
    <t>1961742049</t>
  </si>
  <si>
    <t>85</t>
  </si>
  <si>
    <t>783615561</t>
  </si>
  <si>
    <t>Mezinátěr jednonásobný syntetický nátěr potrubí přes DN 50 do DN 100 mm</t>
  </si>
  <si>
    <t>321534065</t>
  </si>
  <si>
    <t>86</t>
  </si>
  <si>
    <t>783617625</t>
  </si>
  <si>
    <t>Krycí jednonásobný syntetický tepelně odolný nátěr potrubí přes DN 50 do DN 100 mm</t>
  </si>
  <si>
    <t>919737064</t>
  </si>
  <si>
    <t>784</t>
  </si>
  <si>
    <t>Dokončovací práce - malby a tapety</t>
  </si>
  <si>
    <t>87</t>
  </si>
  <si>
    <t>784111001</t>
  </si>
  <si>
    <t>Oprášení (ometení ) podkladu v místnostech v do 3,80 m</t>
  </si>
  <si>
    <t>346102490</t>
  </si>
  <si>
    <t>STROPY</t>
  </si>
  <si>
    <t>STĚNY</t>
  </si>
  <si>
    <t>(3,8*2+2,4*2+1,75*2+2,5*2)*2,80</t>
  </si>
  <si>
    <t>(1,82*2+1,0*2)*2,8</t>
  </si>
  <si>
    <t>(0,7*2+0,9*2)*2,8</t>
  </si>
  <si>
    <t>(1,8*2+0,9*2)*2,8</t>
  </si>
  <si>
    <t>(5,65*2+2,52*2)*2,8</t>
  </si>
  <si>
    <t>(3,8*2+5,2*2)*2,8</t>
  </si>
  <si>
    <t>(4,0*2+5,2*2)*2,8</t>
  </si>
  <si>
    <t>(2,5*2+1,7*2)*2,8</t>
  </si>
  <si>
    <t>obklad</t>
  </si>
  <si>
    <t>-23,98</t>
  </si>
  <si>
    <t>88</t>
  </si>
  <si>
    <t>784111011</t>
  </si>
  <si>
    <t>Obroušení podkladu omítnutého v místnostech v do 3,80 m</t>
  </si>
  <si>
    <t>926876959</t>
  </si>
  <si>
    <t>89</t>
  </si>
  <si>
    <t>784121001</t>
  </si>
  <si>
    <t>Oškrabání malby v místnostech v do 3,80 m</t>
  </si>
  <si>
    <t>-125355904</t>
  </si>
  <si>
    <t>90</t>
  </si>
  <si>
    <t>784121011</t>
  </si>
  <si>
    <t>Rozmývání podkladu po oškrabání malby v místnostech v do 3,80 m</t>
  </si>
  <si>
    <t>-637196847</t>
  </si>
  <si>
    <t>91</t>
  </si>
  <si>
    <t>784161001</t>
  </si>
  <si>
    <t>Tmelení spar a rohů šířky do 3 mm akrylátovým tmelem v místnostech v do 3,80 m</t>
  </si>
  <si>
    <t>363191861</t>
  </si>
  <si>
    <t>trhliny v omítkách stropů a stěn</t>
  </si>
  <si>
    <t>92</t>
  </si>
  <si>
    <t>784171101</t>
  </si>
  <si>
    <t>Zakrytí vnitřních podlah včetně pozdějšího odkrytí</t>
  </si>
  <si>
    <t>-611160284</t>
  </si>
  <si>
    <t>podlahy</t>
  </si>
  <si>
    <t>76,056</t>
  </si>
  <si>
    <t>93</t>
  </si>
  <si>
    <t>58124844</t>
  </si>
  <si>
    <t>fólie pro malířské potřeby zakrývací tl 25µ 4x5m</t>
  </si>
  <si>
    <t>1559921621</t>
  </si>
  <si>
    <t>76,056*1,05 'Přepočtené koeficientem množství</t>
  </si>
  <si>
    <t>94</t>
  </si>
  <si>
    <t>784171121</t>
  </si>
  <si>
    <t>Zakrytí vnitřních ploch konstrukcí nebo prvků v místnostech v do 3,80 m</t>
  </si>
  <si>
    <t>-211915468</t>
  </si>
  <si>
    <t>95</t>
  </si>
  <si>
    <t>58124842</t>
  </si>
  <si>
    <t>fólie pro malířské potřeby zakrývací tl 7µ 4x5m</t>
  </si>
  <si>
    <t>728018214</t>
  </si>
  <si>
    <t>30*1,05 'Přepočtené koeficientem množství</t>
  </si>
  <si>
    <t>96</t>
  </si>
  <si>
    <t>784181121</t>
  </si>
  <si>
    <t>Hloubková jednonásobná bezbarvá penetrace podkladu v místnostech v do 3,80 m</t>
  </si>
  <si>
    <t>-1445971130</t>
  </si>
  <si>
    <t>97</t>
  </si>
  <si>
    <t>784211101</t>
  </si>
  <si>
    <t>Dvojnásobné bílé malby ze směsí za mokra výborně oděruvzdorných v místnostech v do 3,80 m</t>
  </si>
  <si>
    <t>661649800</t>
  </si>
  <si>
    <t>98</t>
  </si>
  <si>
    <t>784211141</t>
  </si>
  <si>
    <t>Příplatek k cenám 2x maleb ze směsí za mokra oděruvzdorných za provádění pl do 5 m2</t>
  </si>
  <si>
    <t>217061374</t>
  </si>
  <si>
    <t>HZS</t>
  </si>
  <si>
    <t>Hodinové zúčtovací sazby</t>
  </si>
  <si>
    <t>99</t>
  </si>
  <si>
    <t>HZS1291</t>
  </si>
  <si>
    <t>Hodinová zúčtovací sazba pomocný stavební dělník</t>
  </si>
  <si>
    <t>hod</t>
  </si>
  <si>
    <t>512</t>
  </si>
  <si>
    <t>-2083934982</t>
  </si>
  <si>
    <t>kompletní úklid společných prostor po dokončení stavby</t>
  </si>
  <si>
    <t>omytí zábradlí, parapetů, niky schodiště, vytření , zakrývání při malbě schodiště atd.</t>
  </si>
  <si>
    <t>manipulace s nábytkem pro opravu podlah a výmalbu</t>
  </si>
  <si>
    <t>8*2</t>
  </si>
  <si>
    <t>vyčištění radiátorů</t>
  </si>
  <si>
    <t>vyčištění regálů spíž, vest.skříní chodba</t>
  </si>
  <si>
    <t>VRN</t>
  </si>
  <si>
    <t>Vedlejší rozpočtové náklady</t>
  </si>
  <si>
    <t>VRN3</t>
  </si>
  <si>
    <t>Zařízení staveniště</t>
  </si>
  <si>
    <t>030001000</t>
  </si>
  <si>
    <t>den</t>
  </si>
  <si>
    <t>1024</t>
  </si>
  <si>
    <t>469928377</t>
  </si>
  <si>
    <t>VRN7</t>
  </si>
  <si>
    <t>Provozní vlivy</t>
  </si>
  <si>
    <t>101</t>
  </si>
  <si>
    <t>070001000</t>
  </si>
  <si>
    <t>746150883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</si>
</sst>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2"/>
      <c r="AL5" s="22"/>
      <c r="AM5" s="22"/>
      <c r="AN5" s="22"/>
      <c r="AO5" s="22"/>
      <c r="AP5" s="22"/>
      <c r="AQ5" s="22"/>
      <c r="AR5" s="20"/>
      <c r="BE5" s="275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2"/>
      <c r="AL6" s="22"/>
      <c r="AM6" s="22"/>
      <c r="AN6" s="22"/>
      <c r="AO6" s="22"/>
      <c r="AP6" s="22"/>
      <c r="AQ6" s="22"/>
      <c r="AR6" s="20"/>
      <c r="BE6" s="27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6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6"/>
      <c r="BS13" s="17" t="s">
        <v>6</v>
      </c>
    </row>
    <row r="14" spans="2:71" ht="13.2">
      <c r="B14" s="21"/>
      <c r="C14" s="22"/>
      <c r="D14" s="22"/>
      <c r="E14" s="281" t="s">
        <v>29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6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6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6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33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2:57" s="1" customFormat="1" ht="16.5" customHeight="1">
      <c r="B23" s="21"/>
      <c r="C23" s="22"/>
      <c r="D23" s="2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57" s="2" customFormat="1" ht="25.95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ROUND(AG94,2)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36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37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38</v>
      </c>
      <c r="AL28" s="286"/>
      <c r="AM28" s="286"/>
      <c r="AN28" s="286"/>
      <c r="AO28" s="286"/>
      <c r="AP28" s="36"/>
      <c r="AQ28" s="36"/>
      <c r="AR28" s="39"/>
      <c r="BE28" s="276"/>
    </row>
    <row r="29" spans="2:57" s="3" customFormat="1" ht="14.4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70">
        <v>0.21</v>
      </c>
      <c r="M29" s="269"/>
      <c r="N29" s="269"/>
      <c r="O29" s="269"/>
      <c r="P29" s="269"/>
      <c r="Q29" s="41"/>
      <c r="R29" s="41"/>
      <c r="S29" s="41"/>
      <c r="T29" s="41"/>
      <c r="U29" s="41"/>
      <c r="V29" s="41"/>
      <c r="W29" s="268">
        <f>ROUND(AZ94,2)</f>
        <v>0</v>
      </c>
      <c r="X29" s="269"/>
      <c r="Y29" s="269"/>
      <c r="Z29" s="269"/>
      <c r="AA29" s="269"/>
      <c r="AB29" s="269"/>
      <c r="AC29" s="269"/>
      <c r="AD29" s="269"/>
      <c r="AE29" s="269"/>
      <c r="AF29" s="41"/>
      <c r="AG29" s="41"/>
      <c r="AH29" s="41"/>
      <c r="AI29" s="41"/>
      <c r="AJ29" s="41"/>
      <c r="AK29" s="268">
        <f>ROUND(AV94,2)</f>
        <v>0</v>
      </c>
      <c r="AL29" s="269"/>
      <c r="AM29" s="269"/>
      <c r="AN29" s="269"/>
      <c r="AO29" s="269"/>
      <c r="AP29" s="41"/>
      <c r="AQ29" s="41"/>
      <c r="AR29" s="42"/>
      <c r="BE29" s="277"/>
    </row>
    <row r="30" spans="2:57" s="3" customFormat="1" ht="14.4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70">
        <v>0.15</v>
      </c>
      <c r="M30" s="269"/>
      <c r="N30" s="269"/>
      <c r="O30" s="269"/>
      <c r="P30" s="269"/>
      <c r="Q30" s="41"/>
      <c r="R30" s="41"/>
      <c r="S30" s="41"/>
      <c r="T30" s="41"/>
      <c r="U30" s="41"/>
      <c r="V30" s="41"/>
      <c r="W30" s="268">
        <f>ROUND(BA94,2)</f>
        <v>0</v>
      </c>
      <c r="X30" s="269"/>
      <c r="Y30" s="269"/>
      <c r="Z30" s="269"/>
      <c r="AA30" s="269"/>
      <c r="AB30" s="269"/>
      <c r="AC30" s="269"/>
      <c r="AD30" s="269"/>
      <c r="AE30" s="269"/>
      <c r="AF30" s="41"/>
      <c r="AG30" s="41"/>
      <c r="AH30" s="41"/>
      <c r="AI30" s="41"/>
      <c r="AJ30" s="41"/>
      <c r="AK30" s="268">
        <f>ROUND(AW94,2)</f>
        <v>0</v>
      </c>
      <c r="AL30" s="269"/>
      <c r="AM30" s="269"/>
      <c r="AN30" s="269"/>
      <c r="AO30" s="269"/>
      <c r="AP30" s="41"/>
      <c r="AQ30" s="41"/>
      <c r="AR30" s="42"/>
      <c r="BE30" s="277"/>
    </row>
    <row r="31" spans="2:57" s="3" customFormat="1" ht="14.4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70">
        <v>0.21</v>
      </c>
      <c r="M31" s="269"/>
      <c r="N31" s="269"/>
      <c r="O31" s="269"/>
      <c r="P31" s="269"/>
      <c r="Q31" s="41"/>
      <c r="R31" s="41"/>
      <c r="S31" s="41"/>
      <c r="T31" s="41"/>
      <c r="U31" s="41"/>
      <c r="V31" s="41"/>
      <c r="W31" s="268">
        <f>ROUND(BB94,2)</f>
        <v>0</v>
      </c>
      <c r="X31" s="269"/>
      <c r="Y31" s="269"/>
      <c r="Z31" s="269"/>
      <c r="AA31" s="269"/>
      <c r="AB31" s="269"/>
      <c r="AC31" s="269"/>
      <c r="AD31" s="269"/>
      <c r="AE31" s="269"/>
      <c r="AF31" s="41"/>
      <c r="AG31" s="41"/>
      <c r="AH31" s="41"/>
      <c r="AI31" s="41"/>
      <c r="AJ31" s="41"/>
      <c r="AK31" s="268">
        <v>0</v>
      </c>
      <c r="AL31" s="269"/>
      <c r="AM31" s="269"/>
      <c r="AN31" s="269"/>
      <c r="AO31" s="269"/>
      <c r="AP31" s="41"/>
      <c r="AQ31" s="41"/>
      <c r="AR31" s="42"/>
      <c r="BE31" s="277"/>
    </row>
    <row r="32" spans="2:57" s="3" customFormat="1" ht="14.4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70">
        <v>0.15</v>
      </c>
      <c r="M32" s="269"/>
      <c r="N32" s="269"/>
      <c r="O32" s="269"/>
      <c r="P32" s="269"/>
      <c r="Q32" s="41"/>
      <c r="R32" s="41"/>
      <c r="S32" s="41"/>
      <c r="T32" s="41"/>
      <c r="U32" s="41"/>
      <c r="V32" s="41"/>
      <c r="W32" s="268">
        <f>ROUND(BC94,2)</f>
        <v>0</v>
      </c>
      <c r="X32" s="269"/>
      <c r="Y32" s="269"/>
      <c r="Z32" s="269"/>
      <c r="AA32" s="269"/>
      <c r="AB32" s="269"/>
      <c r="AC32" s="269"/>
      <c r="AD32" s="269"/>
      <c r="AE32" s="269"/>
      <c r="AF32" s="41"/>
      <c r="AG32" s="41"/>
      <c r="AH32" s="41"/>
      <c r="AI32" s="41"/>
      <c r="AJ32" s="41"/>
      <c r="AK32" s="268">
        <v>0</v>
      </c>
      <c r="AL32" s="269"/>
      <c r="AM32" s="269"/>
      <c r="AN32" s="269"/>
      <c r="AO32" s="269"/>
      <c r="AP32" s="41"/>
      <c r="AQ32" s="41"/>
      <c r="AR32" s="42"/>
      <c r="BE32" s="277"/>
    </row>
    <row r="33" spans="2:57" s="3" customFormat="1" ht="14.4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70">
        <v>0</v>
      </c>
      <c r="M33" s="269"/>
      <c r="N33" s="269"/>
      <c r="O33" s="269"/>
      <c r="P33" s="269"/>
      <c r="Q33" s="41"/>
      <c r="R33" s="41"/>
      <c r="S33" s="41"/>
      <c r="T33" s="41"/>
      <c r="U33" s="41"/>
      <c r="V33" s="41"/>
      <c r="W33" s="268">
        <f>ROUND(BD94,2)</f>
        <v>0</v>
      </c>
      <c r="X33" s="269"/>
      <c r="Y33" s="269"/>
      <c r="Z33" s="269"/>
      <c r="AA33" s="269"/>
      <c r="AB33" s="269"/>
      <c r="AC33" s="269"/>
      <c r="AD33" s="269"/>
      <c r="AE33" s="269"/>
      <c r="AF33" s="41"/>
      <c r="AG33" s="41"/>
      <c r="AH33" s="41"/>
      <c r="AI33" s="41"/>
      <c r="AJ33" s="41"/>
      <c r="AK33" s="268">
        <v>0</v>
      </c>
      <c r="AL33" s="269"/>
      <c r="AM33" s="269"/>
      <c r="AN33" s="269"/>
      <c r="AO33" s="269"/>
      <c r="AP33" s="41"/>
      <c r="AQ33" s="41"/>
      <c r="AR33" s="42"/>
      <c r="BE33" s="277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5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71" t="s">
        <v>47</v>
      </c>
      <c r="Y35" s="272"/>
      <c r="Z35" s="272"/>
      <c r="AA35" s="272"/>
      <c r="AB35" s="272"/>
      <c r="AC35" s="45"/>
      <c r="AD35" s="45"/>
      <c r="AE35" s="45"/>
      <c r="AF35" s="45"/>
      <c r="AG35" s="45"/>
      <c r="AH35" s="45"/>
      <c r="AI35" s="45"/>
      <c r="AJ35" s="45"/>
      <c r="AK35" s="273">
        <f>SUM(AK26:AK33)</f>
        <v>0</v>
      </c>
      <c r="AL35" s="272"/>
      <c r="AM35" s="272"/>
      <c r="AN35" s="272"/>
      <c r="AO35" s="274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100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7" t="str">
        <f>K6</f>
        <v>Oprava volných bytů MČ Praha 6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9" t="str">
        <f>IF(AN8="","",AN8)</f>
        <v>7. 9. 2023</v>
      </c>
      <c r="AN87" s="259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Městská část Praha 6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0" t="str">
        <f>IF(E17="","",E17)</f>
        <v xml:space="preserve"> </v>
      </c>
      <c r="AN89" s="261"/>
      <c r="AO89" s="261"/>
      <c r="AP89" s="261"/>
      <c r="AQ89" s="36"/>
      <c r="AR89" s="39"/>
      <c r="AS89" s="262" t="s">
        <v>55</v>
      </c>
      <c r="AT89" s="26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60" t="str">
        <f>IF(E20="","",E20)</f>
        <v>Simona Králová</v>
      </c>
      <c r="AN90" s="261"/>
      <c r="AO90" s="261"/>
      <c r="AP90" s="261"/>
      <c r="AQ90" s="36"/>
      <c r="AR90" s="39"/>
      <c r="AS90" s="264"/>
      <c r="AT90" s="26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6"/>
      <c r="AT91" s="26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47" t="s">
        <v>56</v>
      </c>
      <c r="D92" s="248"/>
      <c r="E92" s="248"/>
      <c r="F92" s="248"/>
      <c r="G92" s="248"/>
      <c r="H92" s="73"/>
      <c r="I92" s="249" t="s">
        <v>57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58</v>
      </c>
      <c r="AH92" s="248"/>
      <c r="AI92" s="248"/>
      <c r="AJ92" s="248"/>
      <c r="AK92" s="248"/>
      <c r="AL92" s="248"/>
      <c r="AM92" s="248"/>
      <c r="AN92" s="249" t="s">
        <v>59</v>
      </c>
      <c r="AO92" s="248"/>
      <c r="AP92" s="251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1" s="7" customFormat="1" ht="16.5" customHeight="1">
      <c r="A95" s="93" t="s">
        <v>79</v>
      </c>
      <c r="B95" s="94"/>
      <c r="C95" s="95"/>
      <c r="D95" s="254" t="s">
        <v>80</v>
      </c>
      <c r="E95" s="254"/>
      <c r="F95" s="254"/>
      <c r="G95" s="254"/>
      <c r="H95" s="254"/>
      <c r="I95" s="96"/>
      <c r="J95" s="254" t="s">
        <v>81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'09 - Byt č. 13, Dejvická ...'!J30</f>
        <v>0</v>
      </c>
      <c r="AH95" s="253"/>
      <c r="AI95" s="253"/>
      <c r="AJ95" s="253"/>
      <c r="AK95" s="253"/>
      <c r="AL95" s="253"/>
      <c r="AM95" s="253"/>
      <c r="AN95" s="252">
        <f>SUM(AG95,AT95)</f>
        <v>0</v>
      </c>
      <c r="AO95" s="253"/>
      <c r="AP95" s="253"/>
      <c r="AQ95" s="97" t="s">
        <v>82</v>
      </c>
      <c r="AR95" s="98"/>
      <c r="AS95" s="99">
        <v>0</v>
      </c>
      <c r="AT95" s="100">
        <f>ROUND(SUM(AV95:AW95),2)</f>
        <v>0</v>
      </c>
      <c r="AU95" s="101">
        <f>'09 - Byt č. 13, Dejvická ...'!P136</f>
        <v>0</v>
      </c>
      <c r="AV95" s="100">
        <f>'09 - Byt č. 13, Dejvická ...'!J33</f>
        <v>0</v>
      </c>
      <c r="AW95" s="100">
        <f>'09 - Byt č. 13, Dejvická ...'!J34</f>
        <v>0</v>
      </c>
      <c r="AX95" s="100">
        <f>'09 - Byt č. 13, Dejvická ...'!J35</f>
        <v>0</v>
      </c>
      <c r="AY95" s="100">
        <f>'09 - Byt č. 13, Dejvická ...'!J36</f>
        <v>0</v>
      </c>
      <c r="AZ95" s="100">
        <f>'09 - Byt č. 13, Dejvická ...'!F33</f>
        <v>0</v>
      </c>
      <c r="BA95" s="100">
        <f>'09 - Byt č. 13, Dejvická ...'!F34</f>
        <v>0</v>
      </c>
      <c r="BB95" s="100">
        <f>'09 - Byt č. 13, Dejvická ...'!F35</f>
        <v>0</v>
      </c>
      <c r="BC95" s="100">
        <f>'09 - Byt č. 13, Dejvická ...'!F36</f>
        <v>0</v>
      </c>
      <c r="BD95" s="102">
        <f>'09 - Byt č. 13, Dejvická ...'!F37</f>
        <v>0</v>
      </c>
      <c r="BT95" s="103" t="s">
        <v>83</v>
      </c>
      <c r="BV95" s="103" t="s">
        <v>77</v>
      </c>
      <c r="BW95" s="103" t="s">
        <v>84</v>
      </c>
      <c r="BX95" s="103" t="s">
        <v>5</v>
      </c>
      <c r="CL95" s="103" t="s">
        <v>1</v>
      </c>
      <c r="CM95" s="103" t="s">
        <v>83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l32MS3uaVkruDfuyEuv3CWU7s7YCHmUsui/ssxYWPRxW0o3lU6Fk32gNRsUXbuJF5rjS2S/zs8AwR2tYAavU1w==" saltValue="7x1NvVWu6evZmsjlESw7veUFQLp1pZRPv1JBvjXeLSofhh4Cltg4JA/QBSWF69qM2KM/zHMwW8YlBOeOf9Tlqw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9 - Byt č. 13, Dejvická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5"/>
  <sheetViews>
    <sheetView showGridLines="0" tabSelected="1" workbookViewId="0" topLeftCell="A38">
      <selection activeCell="J13" sqref="J1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7" t="s">
        <v>84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83</v>
      </c>
    </row>
    <row r="4" spans="2:46" s="1" customFormat="1" ht="24.9" customHeight="1">
      <c r="B4" s="20"/>
      <c r="D4" s="106" t="s">
        <v>85</v>
      </c>
      <c r="L4" s="20"/>
      <c r="M4" s="107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90" t="str">
        <f>'Rekapitulace stavby'!K6</f>
        <v>Oprava volných bytů MČ Praha 6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08" t="s">
        <v>86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87</v>
      </c>
      <c r="F9" s="293"/>
      <c r="G9" s="293"/>
      <c r="H9" s="29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>
        <v>45259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">
        <v>26</v>
      </c>
      <c r="F15" s="34"/>
      <c r="G15" s="34"/>
      <c r="H15" s="34"/>
      <c r="I15" s="108" t="s">
        <v>27</v>
      </c>
      <c r="J15" s="109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28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0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30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27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31</v>
      </c>
      <c r="E23" s="34"/>
      <c r="F23" s="34"/>
      <c r="G23" s="34"/>
      <c r="H23" s="34"/>
      <c r="I23" s="108" t="s">
        <v>25</v>
      </c>
      <c r="J23" s="109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">
        <v>32</v>
      </c>
      <c r="F24" s="34"/>
      <c r="G24" s="34"/>
      <c r="H24" s="34"/>
      <c r="I24" s="108" t="s">
        <v>27</v>
      </c>
      <c r="J24" s="109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6" t="s">
        <v>1</v>
      </c>
      <c r="F27" s="296"/>
      <c r="G27" s="296"/>
      <c r="H27" s="2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35</v>
      </c>
      <c r="E30" s="34"/>
      <c r="F30" s="34"/>
      <c r="G30" s="34"/>
      <c r="H30" s="34"/>
      <c r="I30" s="34"/>
      <c r="J30" s="116">
        <f>ROUND(J136,2)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7" t="s">
        <v>37</v>
      </c>
      <c r="G32" s="34"/>
      <c r="H32" s="34"/>
      <c r="I32" s="117" t="s">
        <v>36</v>
      </c>
      <c r="J32" s="117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8" t="s">
        <v>39</v>
      </c>
      <c r="E33" s="108" t="s">
        <v>40</v>
      </c>
      <c r="F33" s="119">
        <f>ROUND((SUM(BE136:BE454)),2)</f>
        <v>0</v>
      </c>
      <c r="G33" s="34"/>
      <c r="H33" s="34"/>
      <c r="I33" s="120">
        <v>0.21</v>
      </c>
      <c r="J33" s="119">
        <f>ROUND(((SUM(BE136:BE454))*I33),2)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8" t="s">
        <v>41</v>
      </c>
      <c r="F34" s="119">
        <f>ROUND((SUM(BF136:BF454)),2)</f>
        <v>0</v>
      </c>
      <c r="G34" s="34"/>
      <c r="H34" s="34"/>
      <c r="I34" s="120">
        <v>0.15</v>
      </c>
      <c r="J34" s="119">
        <f>ROUND(((SUM(BF136:BF454))*I34),2)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8" t="s">
        <v>42</v>
      </c>
      <c r="F35" s="119">
        <f>ROUND((SUM(BG136:BG454)),2)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8" t="s">
        <v>43</v>
      </c>
      <c r="F36" s="119">
        <f>ROUND((SUM(BH136:BH454)),2)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8" t="s">
        <v>44</v>
      </c>
      <c r="F37" s="119">
        <f>ROUND((SUM(BI136:BI454)),2)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28" t="s">
        <v>48</v>
      </c>
      <c r="E50" s="129"/>
      <c r="F50" s="129"/>
      <c r="G50" s="128" t="s">
        <v>49</v>
      </c>
      <c r="H50" s="129"/>
      <c r="I50" s="129"/>
      <c r="J50" s="129"/>
      <c r="K50" s="12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0" t="s">
        <v>50</v>
      </c>
      <c r="E61" s="131"/>
      <c r="F61" s="132" t="s">
        <v>51</v>
      </c>
      <c r="G61" s="130" t="s">
        <v>50</v>
      </c>
      <c r="H61" s="131"/>
      <c r="I61" s="131"/>
      <c r="J61" s="133" t="s">
        <v>51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28" t="s">
        <v>52</v>
      </c>
      <c r="E65" s="134"/>
      <c r="F65" s="134"/>
      <c r="G65" s="128" t="s">
        <v>53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0" t="s">
        <v>50</v>
      </c>
      <c r="E76" s="131"/>
      <c r="F76" s="132" t="s">
        <v>51</v>
      </c>
      <c r="G76" s="130" t="s">
        <v>50</v>
      </c>
      <c r="H76" s="131"/>
      <c r="I76" s="131"/>
      <c r="J76" s="133" t="s">
        <v>51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88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88" t="str">
        <f>E7</f>
        <v>Oprava volných bytů MČ Praha 6</v>
      </c>
      <c r="F85" s="289"/>
      <c r="G85" s="289"/>
      <c r="H85" s="28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7" t="str">
        <f>E9</f>
        <v>09 - Byt č. 13, Dejvická 998/52</v>
      </c>
      <c r="F87" s="287"/>
      <c r="G87" s="287"/>
      <c r="H87" s="28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45259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Městská část Praha 6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Simona Králová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89</v>
      </c>
      <c r="D94" s="140"/>
      <c r="E94" s="140"/>
      <c r="F94" s="140"/>
      <c r="G94" s="140"/>
      <c r="H94" s="140"/>
      <c r="I94" s="140"/>
      <c r="J94" s="141" t="s">
        <v>90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2" t="s">
        <v>91</v>
      </c>
      <c r="D96" s="36"/>
      <c r="E96" s="36"/>
      <c r="F96" s="36"/>
      <c r="G96" s="36"/>
      <c r="H96" s="36"/>
      <c r="I96" s="36"/>
      <c r="J96" s="84">
        <f>J136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92</v>
      </c>
    </row>
    <row r="97" spans="2:12" s="9" customFormat="1" ht="24.9" customHeight="1">
      <c r="B97" s="143"/>
      <c r="C97" s="144"/>
      <c r="D97" s="145" t="s">
        <v>93</v>
      </c>
      <c r="E97" s="146"/>
      <c r="F97" s="146"/>
      <c r="G97" s="146"/>
      <c r="H97" s="146"/>
      <c r="I97" s="146"/>
      <c r="J97" s="147">
        <f>J137</f>
        <v>0</v>
      </c>
      <c r="K97" s="144"/>
      <c r="L97" s="148"/>
    </row>
    <row r="98" spans="2:12" s="10" customFormat="1" ht="19.95" customHeight="1">
      <c r="B98" s="149"/>
      <c r="C98" s="150"/>
      <c r="D98" s="151" t="s">
        <v>94</v>
      </c>
      <c r="E98" s="152"/>
      <c r="F98" s="152"/>
      <c r="G98" s="152"/>
      <c r="H98" s="152"/>
      <c r="I98" s="152"/>
      <c r="J98" s="153">
        <f>J138</f>
        <v>0</v>
      </c>
      <c r="K98" s="150"/>
      <c r="L98" s="154"/>
    </row>
    <row r="99" spans="2:12" s="10" customFormat="1" ht="19.95" customHeight="1">
      <c r="B99" s="149"/>
      <c r="C99" s="150"/>
      <c r="D99" s="151" t="s">
        <v>95</v>
      </c>
      <c r="E99" s="152"/>
      <c r="F99" s="152"/>
      <c r="G99" s="152"/>
      <c r="H99" s="152"/>
      <c r="I99" s="152"/>
      <c r="J99" s="153">
        <f>J151</f>
        <v>0</v>
      </c>
      <c r="K99" s="150"/>
      <c r="L99" s="154"/>
    </row>
    <row r="100" spans="2:12" s="10" customFormat="1" ht="19.95" customHeight="1">
      <c r="B100" s="149"/>
      <c r="C100" s="150"/>
      <c r="D100" s="151" t="s">
        <v>96</v>
      </c>
      <c r="E100" s="152"/>
      <c r="F100" s="152"/>
      <c r="G100" s="152"/>
      <c r="H100" s="152"/>
      <c r="I100" s="152"/>
      <c r="J100" s="153">
        <f>J183</f>
        <v>0</v>
      </c>
      <c r="K100" s="150"/>
      <c r="L100" s="154"/>
    </row>
    <row r="101" spans="2:12" s="10" customFormat="1" ht="19.95" customHeight="1">
      <c r="B101" s="149"/>
      <c r="C101" s="150"/>
      <c r="D101" s="151" t="s">
        <v>97</v>
      </c>
      <c r="E101" s="152"/>
      <c r="F101" s="152"/>
      <c r="G101" s="152"/>
      <c r="H101" s="152"/>
      <c r="I101" s="152"/>
      <c r="J101" s="153">
        <f>J192</f>
        <v>0</v>
      </c>
      <c r="K101" s="150"/>
      <c r="L101" s="154"/>
    </row>
    <row r="102" spans="2:12" s="9" customFormat="1" ht="24.9" customHeight="1">
      <c r="B102" s="143"/>
      <c r="C102" s="144"/>
      <c r="D102" s="145" t="s">
        <v>98</v>
      </c>
      <c r="E102" s="146"/>
      <c r="F102" s="146"/>
      <c r="G102" s="146"/>
      <c r="H102" s="146"/>
      <c r="I102" s="146"/>
      <c r="J102" s="147">
        <f>J195</f>
        <v>0</v>
      </c>
      <c r="K102" s="144"/>
      <c r="L102" s="148"/>
    </row>
    <row r="103" spans="2:12" s="10" customFormat="1" ht="19.95" customHeight="1">
      <c r="B103" s="149"/>
      <c r="C103" s="150"/>
      <c r="D103" s="151" t="s">
        <v>99</v>
      </c>
      <c r="E103" s="152"/>
      <c r="F103" s="152"/>
      <c r="G103" s="152"/>
      <c r="H103" s="152"/>
      <c r="I103" s="152"/>
      <c r="J103" s="153">
        <f>J196</f>
        <v>0</v>
      </c>
      <c r="K103" s="150"/>
      <c r="L103" s="154"/>
    </row>
    <row r="104" spans="2:12" s="10" customFormat="1" ht="19.95" customHeight="1">
      <c r="B104" s="149"/>
      <c r="C104" s="150"/>
      <c r="D104" s="151" t="s">
        <v>100</v>
      </c>
      <c r="E104" s="152"/>
      <c r="F104" s="152"/>
      <c r="G104" s="152"/>
      <c r="H104" s="152"/>
      <c r="I104" s="152"/>
      <c r="J104" s="153">
        <f>J218</f>
        <v>0</v>
      </c>
      <c r="K104" s="150"/>
      <c r="L104" s="154"/>
    </row>
    <row r="105" spans="2:12" s="10" customFormat="1" ht="19.95" customHeight="1">
      <c r="B105" s="149"/>
      <c r="C105" s="150"/>
      <c r="D105" s="151" t="s">
        <v>101</v>
      </c>
      <c r="E105" s="152"/>
      <c r="F105" s="152"/>
      <c r="G105" s="152"/>
      <c r="H105" s="152"/>
      <c r="I105" s="152"/>
      <c r="J105" s="153">
        <f>J234</f>
        <v>0</v>
      </c>
      <c r="K105" s="150"/>
      <c r="L105" s="154"/>
    </row>
    <row r="106" spans="2:12" s="10" customFormat="1" ht="19.95" customHeight="1">
      <c r="B106" s="149"/>
      <c r="C106" s="150"/>
      <c r="D106" s="151" t="s">
        <v>102</v>
      </c>
      <c r="E106" s="152"/>
      <c r="F106" s="152"/>
      <c r="G106" s="152"/>
      <c r="H106" s="152"/>
      <c r="I106" s="152"/>
      <c r="J106" s="153">
        <f>J236</f>
        <v>0</v>
      </c>
      <c r="K106" s="150"/>
      <c r="L106" s="154"/>
    </row>
    <row r="107" spans="2:12" s="10" customFormat="1" ht="19.95" customHeight="1">
      <c r="B107" s="149"/>
      <c r="C107" s="150"/>
      <c r="D107" s="151" t="s">
        <v>103</v>
      </c>
      <c r="E107" s="152"/>
      <c r="F107" s="152"/>
      <c r="G107" s="152"/>
      <c r="H107" s="152"/>
      <c r="I107" s="152"/>
      <c r="J107" s="153">
        <f>J242</f>
        <v>0</v>
      </c>
      <c r="K107" s="150"/>
      <c r="L107" s="154"/>
    </row>
    <row r="108" spans="2:12" s="10" customFormat="1" ht="19.95" customHeight="1">
      <c r="B108" s="149"/>
      <c r="C108" s="150"/>
      <c r="D108" s="151" t="s">
        <v>104</v>
      </c>
      <c r="E108" s="152"/>
      <c r="F108" s="152"/>
      <c r="G108" s="152"/>
      <c r="H108" s="152"/>
      <c r="I108" s="152"/>
      <c r="J108" s="153">
        <f>J265</f>
        <v>0</v>
      </c>
      <c r="K108" s="150"/>
      <c r="L108" s="154"/>
    </row>
    <row r="109" spans="2:12" s="10" customFormat="1" ht="19.95" customHeight="1">
      <c r="B109" s="149"/>
      <c r="C109" s="150"/>
      <c r="D109" s="151" t="s">
        <v>105</v>
      </c>
      <c r="E109" s="152"/>
      <c r="F109" s="152"/>
      <c r="G109" s="152"/>
      <c r="H109" s="152"/>
      <c r="I109" s="152"/>
      <c r="J109" s="153">
        <f>J300</f>
        <v>0</v>
      </c>
      <c r="K109" s="150"/>
      <c r="L109" s="154"/>
    </row>
    <row r="110" spans="2:12" s="10" customFormat="1" ht="19.95" customHeight="1">
      <c r="B110" s="149"/>
      <c r="C110" s="150"/>
      <c r="D110" s="151" t="s">
        <v>106</v>
      </c>
      <c r="E110" s="152"/>
      <c r="F110" s="152"/>
      <c r="G110" s="152"/>
      <c r="H110" s="152"/>
      <c r="I110" s="152"/>
      <c r="J110" s="153">
        <f>J327</f>
        <v>0</v>
      </c>
      <c r="K110" s="150"/>
      <c r="L110" s="154"/>
    </row>
    <row r="111" spans="2:12" s="10" customFormat="1" ht="19.95" customHeight="1">
      <c r="B111" s="149"/>
      <c r="C111" s="150"/>
      <c r="D111" s="151" t="s">
        <v>107</v>
      </c>
      <c r="E111" s="152"/>
      <c r="F111" s="152"/>
      <c r="G111" s="152"/>
      <c r="H111" s="152"/>
      <c r="I111" s="152"/>
      <c r="J111" s="153">
        <f>J341</f>
        <v>0</v>
      </c>
      <c r="K111" s="150"/>
      <c r="L111" s="154"/>
    </row>
    <row r="112" spans="2:12" s="10" customFormat="1" ht="19.95" customHeight="1">
      <c r="B112" s="149"/>
      <c r="C112" s="150"/>
      <c r="D112" s="151" t="s">
        <v>108</v>
      </c>
      <c r="E112" s="152"/>
      <c r="F112" s="152"/>
      <c r="G112" s="152"/>
      <c r="H112" s="152"/>
      <c r="I112" s="152"/>
      <c r="J112" s="153">
        <f>J369</f>
        <v>0</v>
      </c>
      <c r="K112" s="150"/>
      <c r="L112" s="154"/>
    </row>
    <row r="113" spans="2:12" s="9" customFormat="1" ht="24.9" customHeight="1">
      <c r="B113" s="143"/>
      <c r="C113" s="144"/>
      <c r="D113" s="145" t="s">
        <v>109</v>
      </c>
      <c r="E113" s="146"/>
      <c r="F113" s="146"/>
      <c r="G113" s="146"/>
      <c r="H113" s="146"/>
      <c r="I113" s="146"/>
      <c r="J113" s="147">
        <f>J438</f>
        <v>0</v>
      </c>
      <c r="K113" s="144"/>
      <c r="L113" s="148"/>
    </row>
    <row r="114" spans="2:12" s="9" customFormat="1" ht="24.9" customHeight="1">
      <c r="B114" s="143"/>
      <c r="C114" s="144"/>
      <c r="D114" s="145" t="s">
        <v>110</v>
      </c>
      <c r="E114" s="146"/>
      <c r="F114" s="146"/>
      <c r="G114" s="146"/>
      <c r="H114" s="146"/>
      <c r="I114" s="146"/>
      <c r="J114" s="147">
        <f>J450</f>
        <v>0</v>
      </c>
      <c r="K114" s="144"/>
      <c r="L114" s="148"/>
    </row>
    <row r="115" spans="2:12" s="10" customFormat="1" ht="19.95" customHeight="1">
      <c r="B115" s="149"/>
      <c r="C115" s="150"/>
      <c r="D115" s="151" t="s">
        <v>111</v>
      </c>
      <c r="E115" s="152"/>
      <c r="F115" s="152"/>
      <c r="G115" s="152"/>
      <c r="H115" s="152"/>
      <c r="I115" s="152"/>
      <c r="J115" s="153">
        <f>J451</f>
        <v>0</v>
      </c>
      <c r="K115" s="150"/>
      <c r="L115" s="154"/>
    </row>
    <row r="116" spans="2:12" s="10" customFormat="1" ht="19.95" customHeight="1">
      <c r="B116" s="149"/>
      <c r="C116" s="150"/>
      <c r="D116" s="151" t="s">
        <v>112</v>
      </c>
      <c r="E116" s="152"/>
      <c r="F116" s="152"/>
      <c r="G116" s="152"/>
      <c r="H116" s="152"/>
      <c r="I116" s="152"/>
      <c r="J116" s="153">
        <f>J453</f>
        <v>0</v>
      </c>
      <c r="K116" s="150"/>
      <c r="L116" s="154"/>
    </row>
    <row r="117" spans="1:31" s="2" customFormat="1" ht="21.7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31" s="2" customFormat="1" ht="6.9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" customHeight="1">
      <c r="A123" s="34"/>
      <c r="B123" s="35"/>
      <c r="C123" s="23" t="s">
        <v>113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16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288" t="str">
        <f>E7</f>
        <v>Oprava volných bytů MČ Praha 6</v>
      </c>
      <c r="F126" s="289"/>
      <c r="G126" s="289"/>
      <c r="H126" s="289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86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257" t="str">
        <f>E9</f>
        <v>09 - Byt č. 13, Dejvická 998/52</v>
      </c>
      <c r="F128" s="287"/>
      <c r="G128" s="287"/>
      <c r="H128" s="287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20</v>
      </c>
      <c r="D130" s="36"/>
      <c r="E130" s="36"/>
      <c r="F130" s="27" t="str">
        <f>F12</f>
        <v xml:space="preserve"> </v>
      </c>
      <c r="G130" s="36"/>
      <c r="H130" s="36"/>
      <c r="I130" s="29" t="s">
        <v>22</v>
      </c>
      <c r="J130" s="66">
        <f>IF(J12="","",J12)</f>
        <v>45259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15" customHeight="1">
      <c r="A132" s="34"/>
      <c r="B132" s="35"/>
      <c r="C132" s="29" t="s">
        <v>24</v>
      </c>
      <c r="D132" s="36"/>
      <c r="E132" s="36"/>
      <c r="F132" s="27" t="str">
        <f>E15</f>
        <v>Městská část Praha 6</v>
      </c>
      <c r="G132" s="36"/>
      <c r="H132" s="36"/>
      <c r="I132" s="29" t="s">
        <v>30</v>
      </c>
      <c r="J132" s="32" t="str">
        <f>E21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15" customHeight="1">
      <c r="A133" s="34"/>
      <c r="B133" s="35"/>
      <c r="C133" s="29" t="s">
        <v>28</v>
      </c>
      <c r="D133" s="36"/>
      <c r="E133" s="36"/>
      <c r="F133" s="27" t="str">
        <f>IF(E18="","",E18)</f>
        <v>Vyplň údaj</v>
      </c>
      <c r="G133" s="36"/>
      <c r="H133" s="36"/>
      <c r="I133" s="29" t="s">
        <v>31</v>
      </c>
      <c r="J133" s="32" t="str">
        <f>E24</f>
        <v>Simona Králová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11" customFormat="1" ht="29.25" customHeight="1">
      <c r="A135" s="155"/>
      <c r="B135" s="156"/>
      <c r="C135" s="157" t="s">
        <v>114</v>
      </c>
      <c r="D135" s="158" t="s">
        <v>60</v>
      </c>
      <c r="E135" s="158" t="s">
        <v>56</v>
      </c>
      <c r="F135" s="158" t="s">
        <v>57</v>
      </c>
      <c r="G135" s="158" t="s">
        <v>115</v>
      </c>
      <c r="H135" s="158" t="s">
        <v>116</v>
      </c>
      <c r="I135" s="158" t="s">
        <v>117</v>
      </c>
      <c r="J135" s="159" t="s">
        <v>90</v>
      </c>
      <c r="K135" s="160" t="s">
        <v>118</v>
      </c>
      <c r="L135" s="161"/>
      <c r="M135" s="75" t="s">
        <v>1</v>
      </c>
      <c r="N135" s="76" t="s">
        <v>39</v>
      </c>
      <c r="O135" s="76" t="s">
        <v>119</v>
      </c>
      <c r="P135" s="76" t="s">
        <v>120</v>
      </c>
      <c r="Q135" s="76" t="s">
        <v>121</v>
      </c>
      <c r="R135" s="76" t="s">
        <v>122</v>
      </c>
      <c r="S135" s="76" t="s">
        <v>123</v>
      </c>
      <c r="T135" s="77" t="s">
        <v>124</v>
      </c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</row>
    <row r="136" spans="1:63" s="2" customFormat="1" ht="22.95" customHeight="1">
      <c r="A136" s="34"/>
      <c r="B136" s="35"/>
      <c r="C136" s="82" t="s">
        <v>125</v>
      </c>
      <c r="D136" s="36"/>
      <c r="E136" s="36"/>
      <c r="F136" s="36"/>
      <c r="G136" s="36"/>
      <c r="H136" s="36"/>
      <c r="I136" s="36"/>
      <c r="J136" s="162">
        <f>BK136</f>
        <v>0</v>
      </c>
      <c r="K136" s="36"/>
      <c r="L136" s="39"/>
      <c r="M136" s="78"/>
      <c r="N136" s="163"/>
      <c r="O136" s="79"/>
      <c r="P136" s="164">
        <f>P137+P195+P438+P450</f>
        <v>0</v>
      </c>
      <c r="Q136" s="79"/>
      <c r="R136" s="164">
        <f>R137+R195+R438+R450</f>
        <v>0.6960218800000001</v>
      </c>
      <c r="S136" s="79"/>
      <c r="T136" s="165">
        <f>T137+T195+T438+T450</f>
        <v>0.42951280000000003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74</v>
      </c>
      <c r="AU136" s="17" t="s">
        <v>92</v>
      </c>
      <c r="BK136" s="166">
        <f>BK137+BK195+BK438+BK450</f>
        <v>0</v>
      </c>
    </row>
    <row r="137" spans="2:63" s="12" customFormat="1" ht="25.95" customHeight="1">
      <c r="B137" s="167"/>
      <c r="C137" s="168"/>
      <c r="D137" s="169" t="s">
        <v>74</v>
      </c>
      <c r="E137" s="170" t="s">
        <v>126</v>
      </c>
      <c r="F137" s="170" t="s">
        <v>127</v>
      </c>
      <c r="G137" s="168"/>
      <c r="H137" s="168"/>
      <c r="I137" s="171"/>
      <c r="J137" s="172">
        <f>BK137</f>
        <v>0</v>
      </c>
      <c r="K137" s="168"/>
      <c r="L137" s="173"/>
      <c r="M137" s="174"/>
      <c r="N137" s="175"/>
      <c r="O137" s="175"/>
      <c r="P137" s="176">
        <f>P138+P151+P183+P192</f>
        <v>0</v>
      </c>
      <c r="Q137" s="175"/>
      <c r="R137" s="176">
        <f>R138+R151+R183+R192</f>
        <v>0.15127952</v>
      </c>
      <c r="S137" s="175"/>
      <c r="T137" s="177">
        <f>T138+T151+T183+T192</f>
        <v>0.10500000000000001</v>
      </c>
      <c r="AR137" s="178" t="s">
        <v>83</v>
      </c>
      <c r="AT137" s="179" t="s">
        <v>74</v>
      </c>
      <c r="AU137" s="179" t="s">
        <v>75</v>
      </c>
      <c r="AY137" s="178" t="s">
        <v>128</v>
      </c>
      <c r="BK137" s="180">
        <f>BK138+BK151+BK183+BK192</f>
        <v>0</v>
      </c>
    </row>
    <row r="138" spans="2:63" s="12" customFormat="1" ht="22.95" customHeight="1">
      <c r="B138" s="167"/>
      <c r="C138" s="168"/>
      <c r="D138" s="169" t="s">
        <v>74</v>
      </c>
      <c r="E138" s="181" t="s">
        <v>129</v>
      </c>
      <c r="F138" s="181" t="s">
        <v>130</v>
      </c>
      <c r="G138" s="168"/>
      <c r="H138" s="168"/>
      <c r="I138" s="171"/>
      <c r="J138" s="182">
        <f>BK138</f>
        <v>0</v>
      </c>
      <c r="K138" s="168"/>
      <c r="L138" s="173"/>
      <c r="M138" s="174"/>
      <c r="N138" s="175"/>
      <c r="O138" s="175"/>
      <c r="P138" s="176">
        <f>SUM(P139:P150)</f>
        <v>0</v>
      </c>
      <c r="Q138" s="175"/>
      <c r="R138" s="176">
        <f>SUM(R139:R150)</f>
        <v>0.13835</v>
      </c>
      <c r="S138" s="175"/>
      <c r="T138" s="177">
        <f>SUM(T139:T150)</f>
        <v>0</v>
      </c>
      <c r="AR138" s="178" t="s">
        <v>83</v>
      </c>
      <c r="AT138" s="179" t="s">
        <v>74</v>
      </c>
      <c r="AU138" s="179" t="s">
        <v>83</v>
      </c>
      <c r="AY138" s="178" t="s">
        <v>128</v>
      </c>
      <c r="BK138" s="180">
        <f>SUM(BK139:BK150)</f>
        <v>0</v>
      </c>
    </row>
    <row r="139" spans="1:65" s="2" customFormat="1" ht="24.15" customHeight="1">
      <c r="A139" s="34"/>
      <c r="B139" s="35"/>
      <c r="C139" s="183" t="s">
        <v>83</v>
      </c>
      <c r="D139" s="183" t="s">
        <v>131</v>
      </c>
      <c r="E139" s="184" t="s">
        <v>132</v>
      </c>
      <c r="F139" s="185" t="s">
        <v>133</v>
      </c>
      <c r="G139" s="186" t="s">
        <v>134</v>
      </c>
      <c r="H139" s="187">
        <v>1</v>
      </c>
      <c r="I139" s="188"/>
      <c r="J139" s="189">
        <f>ROUND(I139*H139,2)</f>
        <v>0</v>
      </c>
      <c r="K139" s="190"/>
      <c r="L139" s="39"/>
      <c r="M139" s="191" t="s">
        <v>1</v>
      </c>
      <c r="N139" s="192" t="s">
        <v>41</v>
      </c>
      <c r="O139" s="71"/>
      <c r="P139" s="193">
        <f>O139*H139</f>
        <v>0</v>
      </c>
      <c r="Q139" s="193">
        <v>0.0406</v>
      </c>
      <c r="R139" s="193">
        <f>Q139*H139</f>
        <v>0.0406</v>
      </c>
      <c r="S139" s="193">
        <v>0</v>
      </c>
      <c r="T139" s="19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5" t="s">
        <v>135</v>
      </c>
      <c r="AT139" s="195" t="s">
        <v>131</v>
      </c>
      <c r="AU139" s="195" t="s">
        <v>136</v>
      </c>
      <c r="AY139" s="17" t="s">
        <v>128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7" t="s">
        <v>136</v>
      </c>
      <c r="BK139" s="196">
        <f>ROUND(I139*H139,2)</f>
        <v>0</v>
      </c>
      <c r="BL139" s="17" t="s">
        <v>135</v>
      </c>
      <c r="BM139" s="195" t="s">
        <v>137</v>
      </c>
    </row>
    <row r="140" spans="2:51" s="13" customFormat="1" ht="12">
      <c r="B140" s="197"/>
      <c r="C140" s="198"/>
      <c r="D140" s="199" t="s">
        <v>138</v>
      </c>
      <c r="E140" s="200" t="s">
        <v>1</v>
      </c>
      <c r="F140" s="201" t="s">
        <v>139</v>
      </c>
      <c r="G140" s="198"/>
      <c r="H140" s="200" t="s">
        <v>1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138</v>
      </c>
      <c r="AU140" s="207" t="s">
        <v>136</v>
      </c>
      <c r="AV140" s="13" t="s">
        <v>83</v>
      </c>
      <c r="AW140" s="13" t="s">
        <v>33</v>
      </c>
      <c r="AX140" s="13" t="s">
        <v>75</v>
      </c>
      <c r="AY140" s="207" t="s">
        <v>128</v>
      </c>
    </row>
    <row r="141" spans="2:51" s="14" customFormat="1" ht="12">
      <c r="B141" s="208"/>
      <c r="C141" s="209"/>
      <c r="D141" s="199" t="s">
        <v>138</v>
      </c>
      <c r="E141" s="210" t="s">
        <v>1</v>
      </c>
      <c r="F141" s="211" t="s">
        <v>140</v>
      </c>
      <c r="G141" s="209"/>
      <c r="H141" s="212">
        <v>1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138</v>
      </c>
      <c r="AU141" s="218" t="s">
        <v>136</v>
      </c>
      <c r="AV141" s="14" t="s">
        <v>136</v>
      </c>
      <c r="AW141" s="14" t="s">
        <v>33</v>
      </c>
      <c r="AX141" s="14" t="s">
        <v>83</v>
      </c>
      <c r="AY141" s="218" t="s">
        <v>128</v>
      </c>
    </row>
    <row r="142" spans="1:65" s="2" customFormat="1" ht="24.15" customHeight="1">
      <c r="A142" s="34"/>
      <c r="B142" s="35"/>
      <c r="C142" s="183" t="s">
        <v>136</v>
      </c>
      <c r="D142" s="183" t="s">
        <v>131</v>
      </c>
      <c r="E142" s="184" t="s">
        <v>141</v>
      </c>
      <c r="F142" s="185" t="s">
        <v>142</v>
      </c>
      <c r="G142" s="186" t="s">
        <v>134</v>
      </c>
      <c r="H142" s="187">
        <v>15</v>
      </c>
      <c r="I142" s="188"/>
      <c r="J142" s="189">
        <f>ROUND(I142*H142,2)</f>
        <v>0</v>
      </c>
      <c r="K142" s="190"/>
      <c r="L142" s="39"/>
      <c r="M142" s="191" t="s">
        <v>1</v>
      </c>
      <c r="N142" s="192" t="s">
        <v>41</v>
      </c>
      <c r="O142" s="71"/>
      <c r="P142" s="193">
        <f>O142*H142</f>
        <v>0</v>
      </c>
      <c r="Q142" s="193">
        <v>0.00366</v>
      </c>
      <c r="R142" s="193">
        <f>Q142*H142</f>
        <v>0.054900000000000004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135</v>
      </c>
      <c r="AT142" s="195" t="s">
        <v>131</v>
      </c>
      <c r="AU142" s="195" t="s">
        <v>136</v>
      </c>
      <c r="AY142" s="17" t="s">
        <v>128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7" t="s">
        <v>136</v>
      </c>
      <c r="BK142" s="196">
        <f>ROUND(I142*H142,2)</f>
        <v>0</v>
      </c>
      <c r="BL142" s="17" t="s">
        <v>135</v>
      </c>
      <c r="BM142" s="195" t="s">
        <v>143</v>
      </c>
    </row>
    <row r="143" spans="2:51" s="13" customFormat="1" ht="12">
      <c r="B143" s="197"/>
      <c r="C143" s="198"/>
      <c r="D143" s="199" t="s">
        <v>138</v>
      </c>
      <c r="E143" s="200" t="s">
        <v>1</v>
      </c>
      <c r="F143" s="201" t="s">
        <v>144</v>
      </c>
      <c r="G143" s="198"/>
      <c r="H143" s="200" t="s">
        <v>1</v>
      </c>
      <c r="I143" s="202"/>
      <c r="J143" s="198"/>
      <c r="K143" s="198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138</v>
      </c>
      <c r="AU143" s="207" t="s">
        <v>136</v>
      </c>
      <c r="AV143" s="13" t="s">
        <v>83</v>
      </c>
      <c r="AW143" s="13" t="s">
        <v>33</v>
      </c>
      <c r="AX143" s="13" t="s">
        <v>75</v>
      </c>
      <c r="AY143" s="207" t="s">
        <v>128</v>
      </c>
    </row>
    <row r="144" spans="2:51" s="14" customFormat="1" ht="12">
      <c r="B144" s="208"/>
      <c r="C144" s="209"/>
      <c r="D144" s="199" t="s">
        <v>138</v>
      </c>
      <c r="E144" s="210" t="s">
        <v>1</v>
      </c>
      <c r="F144" s="211" t="s">
        <v>8</v>
      </c>
      <c r="G144" s="209"/>
      <c r="H144" s="212">
        <v>15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138</v>
      </c>
      <c r="AU144" s="218" t="s">
        <v>136</v>
      </c>
      <c r="AV144" s="14" t="s">
        <v>136</v>
      </c>
      <c r="AW144" s="14" t="s">
        <v>33</v>
      </c>
      <c r="AX144" s="14" t="s">
        <v>83</v>
      </c>
      <c r="AY144" s="218" t="s">
        <v>128</v>
      </c>
    </row>
    <row r="145" spans="1:65" s="2" customFormat="1" ht="24.15" customHeight="1">
      <c r="A145" s="34"/>
      <c r="B145" s="35"/>
      <c r="C145" s="183" t="s">
        <v>145</v>
      </c>
      <c r="D145" s="183" t="s">
        <v>131</v>
      </c>
      <c r="E145" s="184" t="s">
        <v>146</v>
      </c>
      <c r="F145" s="185" t="s">
        <v>147</v>
      </c>
      <c r="G145" s="186" t="s">
        <v>134</v>
      </c>
      <c r="H145" s="187">
        <v>1</v>
      </c>
      <c r="I145" s="188"/>
      <c r="J145" s="189">
        <f>ROUND(I145*H145,2)</f>
        <v>0</v>
      </c>
      <c r="K145" s="190"/>
      <c r="L145" s="39"/>
      <c r="M145" s="191" t="s">
        <v>1</v>
      </c>
      <c r="N145" s="192" t="s">
        <v>41</v>
      </c>
      <c r="O145" s="71"/>
      <c r="P145" s="193">
        <f>O145*H145</f>
        <v>0</v>
      </c>
      <c r="Q145" s="193">
        <v>0.0406</v>
      </c>
      <c r="R145" s="193">
        <f>Q145*H145</f>
        <v>0.0406</v>
      </c>
      <c r="S145" s="193">
        <v>0</v>
      </c>
      <c r="T145" s="19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5" t="s">
        <v>135</v>
      </c>
      <c r="AT145" s="195" t="s">
        <v>131</v>
      </c>
      <c r="AU145" s="195" t="s">
        <v>136</v>
      </c>
      <c r="AY145" s="17" t="s">
        <v>128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7" t="s">
        <v>136</v>
      </c>
      <c r="BK145" s="196">
        <f>ROUND(I145*H145,2)</f>
        <v>0</v>
      </c>
      <c r="BL145" s="17" t="s">
        <v>135</v>
      </c>
      <c r="BM145" s="195" t="s">
        <v>148</v>
      </c>
    </row>
    <row r="146" spans="2:51" s="13" customFormat="1" ht="12">
      <c r="B146" s="197"/>
      <c r="C146" s="198"/>
      <c r="D146" s="199" t="s">
        <v>138</v>
      </c>
      <c r="E146" s="200" t="s">
        <v>1</v>
      </c>
      <c r="F146" s="201" t="s">
        <v>139</v>
      </c>
      <c r="G146" s="198"/>
      <c r="H146" s="200" t="s">
        <v>1</v>
      </c>
      <c r="I146" s="202"/>
      <c r="J146" s="198"/>
      <c r="K146" s="198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138</v>
      </c>
      <c r="AU146" s="207" t="s">
        <v>136</v>
      </c>
      <c r="AV146" s="13" t="s">
        <v>83</v>
      </c>
      <c r="AW146" s="13" t="s">
        <v>33</v>
      </c>
      <c r="AX146" s="13" t="s">
        <v>75</v>
      </c>
      <c r="AY146" s="207" t="s">
        <v>128</v>
      </c>
    </row>
    <row r="147" spans="2:51" s="14" customFormat="1" ht="12">
      <c r="B147" s="208"/>
      <c r="C147" s="209"/>
      <c r="D147" s="199" t="s">
        <v>138</v>
      </c>
      <c r="E147" s="210" t="s">
        <v>1</v>
      </c>
      <c r="F147" s="211" t="s">
        <v>140</v>
      </c>
      <c r="G147" s="209"/>
      <c r="H147" s="212">
        <v>1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138</v>
      </c>
      <c r="AU147" s="218" t="s">
        <v>136</v>
      </c>
      <c r="AV147" s="14" t="s">
        <v>136</v>
      </c>
      <c r="AW147" s="14" t="s">
        <v>33</v>
      </c>
      <c r="AX147" s="14" t="s">
        <v>83</v>
      </c>
      <c r="AY147" s="218" t="s">
        <v>128</v>
      </c>
    </row>
    <row r="148" spans="1:65" s="2" customFormat="1" ht="24.15" customHeight="1">
      <c r="A148" s="34"/>
      <c r="B148" s="35"/>
      <c r="C148" s="183" t="s">
        <v>135</v>
      </c>
      <c r="D148" s="183" t="s">
        <v>131</v>
      </c>
      <c r="E148" s="184" t="s">
        <v>149</v>
      </c>
      <c r="F148" s="185" t="s">
        <v>150</v>
      </c>
      <c r="G148" s="186" t="s">
        <v>151</v>
      </c>
      <c r="H148" s="187">
        <v>1.5</v>
      </c>
      <c r="I148" s="188"/>
      <c r="J148" s="189">
        <f>ROUND(I148*H148,2)</f>
        <v>0</v>
      </c>
      <c r="K148" s="190"/>
      <c r="L148" s="39"/>
      <c r="M148" s="191" t="s">
        <v>1</v>
      </c>
      <c r="N148" s="192" t="s">
        <v>41</v>
      </c>
      <c r="O148" s="71"/>
      <c r="P148" s="193">
        <f>O148*H148</f>
        <v>0</v>
      </c>
      <c r="Q148" s="193">
        <v>0.0015</v>
      </c>
      <c r="R148" s="193">
        <f>Q148*H148</f>
        <v>0.0022500000000000003</v>
      </c>
      <c r="S148" s="193">
        <v>0</v>
      </c>
      <c r="T148" s="19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5" t="s">
        <v>135</v>
      </c>
      <c r="AT148" s="195" t="s">
        <v>131</v>
      </c>
      <c r="AU148" s="195" t="s">
        <v>136</v>
      </c>
      <c r="AY148" s="17" t="s">
        <v>128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7" t="s">
        <v>136</v>
      </c>
      <c r="BK148" s="196">
        <f>ROUND(I148*H148,2)</f>
        <v>0</v>
      </c>
      <c r="BL148" s="17" t="s">
        <v>135</v>
      </c>
      <c r="BM148" s="195" t="s">
        <v>152</v>
      </c>
    </row>
    <row r="149" spans="2:51" s="13" customFormat="1" ht="12">
      <c r="B149" s="197"/>
      <c r="C149" s="198"/>
      <c r="D149" s="199" t="s">
        <v>138</v>
      </c>
      <c r="E149" s="200" t="s">
        <v>1</v>
      </c>
      <c r="F149" s="201" t="s">
        <v>153</v>
      </c>
      <c r="G149" s="198"/>
      <c r="H149" s="200" t="s">
        <v>1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138</v>
      </c>
      <c r="AU149" s="207" t="s">
        <v>136</v>
      </c>
      <c r="AV149" s="13" t="s">
        <v>83</v>
      </c>
      <c r="AW149" s="13" t="s">
        <v>33</v>
      </c>
      <c r="AX149" s="13" t="s">
        <v>75</v>
      </c>
      <c r="AY149" s="207" t="s">
        <v>128</v>
      </c>
    </row>
    <row r="150" spans="2:51" s="14" customFormat="1" ht="12">
      <c r="B150" s="208"/>
      <c r="C150" s="209"/>
      <c r="D150" s="199" t="s">
        <v>138</v>
      </c>
      <c r="E150" s="210" t="s">
        <v>1</v>
      </c>
      <c r="F150" s="211" t="s">
        <v>154</v>
      </c>
      <c r="G150" s="209"/>
      <c r="H150" s="212">
        <v>1.5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138</v>
      </c>
      <c r="AU150" s="218" t="s">
        <v>136</v>
      </c>
      <c r="AV150" s="14" t="s">
        <v>136</v>
      </c>
      <c r="AW150" s="14" t="s">
        <v>33</v>
      </c>
      <c r="AX150" s="14" t="s">
        <v>83</v>
      </c>
      <c r="AY150" s="218" t="s">
        <v>128</v>
      </c>
    </row>
    <row r="151" spans="2:63" s="12" customFormat="1" ht="22.95" customHeight="1">
      <c r="B151" s="167"/>
      <c r="C151" s="168"/>
      <c r="D151" s="169" t="s">
        <v>74</v>
      </c>
      <c r="E151" s="181" t="s">
        <v>155</v>
      </c>
      <c r="F151" s="181" t="s">
        <v>156</v>
      </c>
      <c r="G151" s="168"/>
      <c r="H151" s="168"/>
      <c r="I151" s="171"/>
      <c r="J151" s="182">
        <f>BK151</f>
        <v>0</v>
      </c>
      <c r="K151" s="168"/>
      <c r="L151" s="173"/>
      <c r="M151" s="174"/>
      <c r="N151" s="175"/>
      <c r="O151" s="175"/>
      <c r="P151" s="176">
        <f>SUM(P152:P182)</f>
        <v>0</v>
      </c>
      <c r="Q151" s="175"/>
      <c r="R151" s="176">
        <f>SUM(R152:R182)</f>
        <v>0.012929519999999998</v>
      </c>
      <c r="S151" s="175"/>
      <c r="T151" s="177">
        <f>SUM(T152:T182)</f>
        <v>0.10500000000000001</v>
      </c>
      <c r="AR151" s="178" t="s">
        <v>83</v>
      </c>
      <c r="AT151" s="179" t="s">
        <v>74</v>
      </c>
      <c r="AU151" s="179" t="s">
        <v>83</v>
      </c>
      <c r="AY151" s="178" t="s">
        <v>128</v>
      </c>
      <c r="BK151" s="180">
        <f>SUM(BK152:BK182)</f>
        <v>0</v>
      </c>
    </row>
    <row r="152" spans="1:65" s="2" customFormat="1" ht="33" customHeight="1">
      <c r="A152" s="34"/>
      <c r="B152" s="35"/>
      <c r="C152" s="183" t="s">
        <v>157</v>
      </c>
      <c r="D152" s="183" t="s">
        <v>131</v>
      </c>
      <c r="E152" s="184" t="s">
        <v>158</v>
      </c>
      <c r="F152" s="185" t="s">
        <v>159</v>
      </c>
      <c r="G152" s="186" t="s">
        <v>160</v>
      </c>
      <c r="H152" s="187">
        <v>76.056</v>
      </c>
      <c r="I152" s="188"/>
      <c r="J152" s="189">
        <f>ROUND(I152*H152,2)</f>
        <v>0</v>
      </c>
      <c r="K152" s="190"/>
      <c r="L152" s="39"/>
      <c r="M152" s="191" t="s">
        <v>1</v>
      </c>
      <c r="N152" s="192" t="s">
        <v>41</v>
      </c>
      <c r="O152" s="71"/>
      <c r="P152" s="193">
        <f>O152*H152</f>
        <v>0</v>
      </c>
      <c r="Q152" s="193">
        <v>0.00013</v>
      </c>
      <c r="R152" s="193">
        <f>Q152*H152</f>
        <v>0.009887279999999998</v>
      </c>
      <c r="S152" s="193">
        <v>0</v>
      </c>
      <c r="T152" s="19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5" t="s">
        <v>135</v>
      </c>
      <c r="AT152" s="195" t="s">
        <v>131</v>
      </c>
      <c r="AU152" s="195" t="s">
        <v>136</v>
      </c>
      <c r="AY152" s="17" t="s">
        <v>128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7" t="s">
        <v>136</v>
      </c>
      <c r="BK152" s="196">
        <f>ROUND(I152*H152,2)</f>
        <v>0</v>
      </c>
      <c r="BL152" s="17" t="s">
        <v>135</v>
      </c>
      <c r="BM152" s="195" t="s">
        <v>161</v>
      </c>
    </row>
    <row r="153" spans="2:51" s="13" customFormat="1" ht="12">
      <c r="B153" s="197"/>
      <c r="C153" s="198"/>
      <c r="D153" s="199" t="s">
        <v>138</v>
      </c>
      <c r="E153" s="200" t="s">
        <v>1</v>
      </c>
      <c r="F153" s="201" t="s">
        <v>162</v>
      </c>
      <c r="G153" s="198"/>
      <c r="H153" s="200" t="s">
        <v>1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138</v>
      </c>
      <c r="AU153" s="207" t="s">
        <v>136</v>
      </c>
      <c r="AV153" s="13" t="s">
        <v>83</v>
      </c>
      <c r="AW153" s="13" t="s">
        <v>33</v>
      </c>
      <c r="AX153" s="13" t="s">
        <v>75</v>
      </c>
      <c r="AY153" s="207" t="s">
        <v>128</v>
      </c>
    </row>
    <row r="154" spans="2:51" s="14" customFormat="1" ht="12">
      <c r="B154" s="208"/>
      <c r="C154" s="209"/>
      <c r="D154" s="199" t="s">
        <v>138</v>
      </c>
      <c r="E154" s="210" t="s">
        <v>1</v>
      </c>
      <c r="F154" s="211" t="s">
        <v>163</v>
      </c>
      <c r="G154" s="209"/>
      <c r="H154" s="212">
        <v>13.495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138</v>
      </c>
      <c r="AU154" s="218" t="s">
        <v>136</v>
      </c>
      <c r="AV154" s="14" t="s">
        <v>136</v>
      </c>
      <c r="AW154" s="14" t="s">
        <v>33</v>
      </c>
      <c r="AX154" s="14" t="s">
        <v>75</v>
      </c>
      <c r="AY154" s="218" t="s">
        <v>128</v>
      </c>
    </row>
    <row r="155" spans="2:51" s="13" customFormat="1" ht="12">
      <c r="B155" s="197"/>
      <c r="C155" s="198"/>
      <c r="D155" s="199" t="s">
        <v>138</v>
      </c>
      <c r="E155" s="200" t="s">
        <v>1</v>
      </c>
      <c r="F155" s="201" t="s">
        <v>164</v>
      </c>
      <c r="G155" s="198"/>
      <c r="H155" s="200" t="s">
        <v>1</v>
      </c>
      <c r="I155" s="202"/>
      <c r="J155" s="198"/>
      <c r="K155" s="198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138</v>
      </c>
      <c r="AU155" s="207" t="s">
        <v>136</v>
      </c>
      <c r="AV155" s="13" t="s">
        <v>83</v>
      </c>
      <c r="AW155" s="13" t="s">
        <v>33</v>
      </c>
      <c r="AX155" s="13" t="s">
        <v>75</v>
      </c>
      <c r="AY155" s="207" t="s">
        <v>128</v>
      </c>
    </row>
    <row r="156" spans="2:51" s="14" customFormat="1" ht="12">
      <c r="B156" s="208"/>
      <c r="C156" s="209"/>
      <c r="D156" s="199" t="s">
        <v>138</v>
      </c>
      <c r="E156" s="210" t="s">
        <v>1</v>
      </c>
      <c r="F156" s="211" t="s">
        <v>165</v>
      </c>
      <c r="G156" s="209"/>
      <c r="H156" s="212">
        <v>1.82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138</v>
      </c>
      <c r="AU156" s="218" t="s">
        <v>136</v>
      </c>
      <c r="AV156" s="14" t="s">
        <v>136</v>
      </c>
      <c r="AW156" s="14" t="s">
        <v>33</v>
      </c>
      <c r="AX156" s="14" t="s">
        <v>75</v>
      </c>
      <c r="AY156" s="218" t="s">
        <v>128</v>
      </c>
    </row>
    <row r="157" spans="2:51" s="13" customFormat="1" ht="12">
      <c r="B157" s="197"/>
      <c r="C157" s="198"/>
      <c r="D157" s="199" t="s">
        <v>138</v>
      </c>
      <c r="E157" s="200" t="s">
        <v>1</v>
      </c>
      <c r="F157" s="201" t="s">
        <v>166</v>
      </c>
      <c r="G157" s="198"/>
      <c r="H157" s="200" t="s">
        <v>1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138</v>
      </c>
      <c r="AU157" s="207" t="s">
        <v>136</v>
      </c>
      <c r="AV157" s="13" t="s">
        <v>83</v>
      </c>
      <c r="AW157" s="13" t="s">
        <v>33</v>
      </c>
      <c r="AX157" s="13" t="s">
        <v>75</v>
      </c>
      <c r="AY157" s="207" t="s">
        <v>128</v>
      </c>
    </row>
    <row r="158" spans="2:51" s="14" customFormat="1" ht="12">
      <c r="B158" s="208"/>
      <c r="C158" s="209"/>
      <c r="D158" s="199" t="s">
        <v>138</v>
      </c>
      <c r="E158" s="210" t="s">
        <v>1</v>
      </c>
      <c r="F158" s="211" t="s">
        <v>167</v>
      </c>
      <c r="G158" s="209"/>
      <c r="H158" s="212">
        <v>0.63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138</v>
      </c>
      <c r="AU158" s="218" t="s">
        <v>136</v>
      </c>
      <c r="AV158" s="14" t="s">
        <v>136</v>
      </c>
      <c r="AW158" s="14" t="s">
        <v>33</v>
      </c>
      <c r="AX158" s="14" t="s">
        <v>75</v>
      </c>
      <c r="AY158" s="218" t="s">
        <v>128</v>
      </c>
    </row>
    <row r="159" spans="2:51" s="13" customFormat="1" ht="12">
      <c r="B159" s="197"/>
      <c r="C159" s="198"/>
      <c r="D159" s="199" t="s">
        <v>138</v>
      </c>
      <c r="E159" s="200" t="s">
        <v>1</v>
      </c>
      <c r="F159" s="201" t="s">
        <v>168</v>
      </c>
      <c r="G159" s="198"/>
      <c r="H159" s="200" t="s">
        <v>1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138</v>
      </c>
      <c r="AU159" s="207" t="s">
        <v>136</v>
      </c>
      <c r="AV159" s="13" t="s">
        <v>83</v>
      </c>
      <c r="AW159" s="13" t="s">
        <v>33</v>
      </c>
      <c r="AX159" s="13" t="s">
        <v>75</v>
      </c>
      <c r="AY159" s="207" t="s">
        <v>128</v>
      </c>
    </row>
    <row r="160" spans="2:51" s="14" customFormat="1" ht="12">
      <c r="B160" s="208"/>
      <c r="C160" s="209"/>
      <c r="D160" s="199" t="s">
        <v>138</v>
      </c>
      <c r="E160" s="210" t="s">
        <v>1</v>
      </c>
      <c r="F160" s="211" t="s">
        <v>169</v>
      </c>
      <c r="G160" s="209"/>
      <c r="H160" s="212">
        <v>1.62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138</v>
      </c>
      <c r="AU160" s="218" t="s">
        <v>136</v>
      </c>
      <c r="AV160" s="14" t="s">
        <v>136</v>
      </c>
      <c r="AW160" s="14" t="s">
        <v>33</v>
      </c>
      <c r="AX160" s="14" t="s">
        <v>75</v>
      </c>
      <c r="AY160" s="218" t="s">
        <v>128</v>
      </c>
    </row>
    <row r="161" spans="2:51" s="13" customFormat="1" ht="12">
      <c r="B161" s="197"/>
      <c r="C161" s="198"/>
      <c r="D161" s="199" t="s">
        <v>138</v>
      </c>
      <c r="E161" s="200" t="s">
        <v>1</v>
      </c>
      <c r="F161" s="201" t="s">
        <v>170</v>
      </c>
      <c r="G161" s="198"/>
      <c r="H161" s="200" t="s">
        <v>1</v>
      </c>
      <c r="I161" s="202"/>
      <c r="J161" s="198"/>
      <c r="K161" s="198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138</v>
      </c>
      <c r="AU161" s="207" t="s">
        <v>136</v>
      </c>
      <c r="AV161" s="13" t="s">
        <v>83</v>
      </c>
      <c r="AW161" s="13" t="s">
        <v>33</v>
      </c>
      <c r="AX161" s="13" t="s">
        <v>75</v>
      </c>
      <c r="AY161" s="207" t="s">
        <v>128</v>
      </c>
    </row>
    <row r="162" spans="2:51" s="14" customFormat="1" ht="12">
      <c r="B162" s="208"/>
      <c r="C162" s="209"/>
      <c r="D162" s="199" t="s">
        <v>138</v>
      </c>
      <c r="E162" s="210" t="s">
        <v>1</v>
      </c>
      <c r="F162" s="211" t="s">
        <v>171</v>
      </c>
      <c r="G162" s="209"/>
      <c r="H162" s="212">
        <v>14.238</v>
      </c>
      <c r="I162" s="213"/>
      <c r="J162" s="209"/>
      <c r="K162" s="2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138</v>
      </c>
      <c r="AU162" s="218" t="s">
        <v>136</v>
      </c>
      <c r="AV162" s="14" t="s">
        <v>136</v>
      </c>
      <c r="AW162" s="14" t="s">
        <v>33</v>
      </c>
      <c r="AX162" s="14" t="s">
        <v>75</v>
      </c>
      <c r="AY162" s="218" t="s">
        <v>128</v>
      </c>
    </row>
    <row r="163" spans="2:51" s="13" customFormat="1" ht="12">
      <c r="B163" s="197"/>
      <c r="C163" s="198"/>
      <c r="D163" s="199" t="s">
        <v>138</v>
      </c>
      <c r="E163" s="200" t="s">
        <v>1</v>
      </c>
      <c r="F163" s="201" t="s">
        <v>172</v>
      </c>
      <c r="G163" s="198"/>
      <c r="H163" s="200" t="s">
        <v>1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138</v>
      </c>
      <c r="AU163" s="207" t="s">
        <v>136</v>
      </c>
      <c r="AV163" s="13" t="s">
        <v>83</v>
      </c>
      <c r="AW163" s="13" t="s">
        <v>33</v>
      </c>
      <c r="AX163" s="13" t="s">
        <v>75</v>
      </c>
      <c r="AY163" s="207" t="s">
        <v>128</v>
      </c>
    </row>
    <row r="164" spans="2:51" s="14" customFormat="1" ht="12">
      <c r="B164" s="208"/>
      <c r="C164" s="209"/>
      <c r="D164" s="199" t="s">
        <v>138</v>
      </c>
      <c r="E164" s="210" t="s">
        <v>1</v>
      </c>
      <c r="F164" s="211" t="s">
        <v>173</v>
      </c>
      <c r="G164" s="209"/>
      <c r="H164" s="212">
        <v>19.76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138</v>
      </c>
      <c r="AU164" s="218" t="s">
        <v>136</v>
      </c>
      <c r="AV164" s="14" t="s">
        <v>136</v>
      </c>
      <c r="AW164" s="14" t="s">
        <v>33</v>
      </c>
      <c r="AX164" s="14" t="s">
        <v>75</v>
      </c>
      <c r="AY164" s="218" t="s">
        <v>128</v>
      </c>
    </row>
    <row r="165" spans="2:51" s="13" customFormat="1" ht="12">
      <c r="B165" s="197"/>
      <c r="C165" s="198"/>
      <c r="D165" s="199" t="s">
        <v>138</v>
      </c>
      <c r="E165" s="200" t="s">
        <v>1</v>
      </c>
      <c r="F165" s="201" t="s">
        <v>174</v>
      </c>
      <c r="G165" s="198"/>
      <c r="H165" s="200" t="s">
        <v>1</v>
      </c>
      <c r="I165" s="202"/>
      <c r="J165" s="198"/>
      <c r="K165" s="198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138</v>
      </c>
      <c r="AU165" s="207" t="s">
        <v>136</v>
      </c>
      <c r="AV165" s="13" t="s">
        <v>83</v>
      </c>
      <c r="AW165" s="13" t="s">
        <v>33</v>
      </c>
      <c r="AX165" s="13" t="s">
        <v>75</v>
      </c>
      <c r="AY165" s="207" t="s">
        <v>128</v>
      </c>
    </row>
    <row r="166" spans="2:51" s="14" customFormat="1" ht="12">
      <c r="B166" s="208"/>
      <c r="C166" s="209"/>
      <c r="D166" s="199" t="s">
        <v>138</v>
      </c>
      <c r="E166" s="210" t="s">
        <v>1</v>
      </c>
      <c r="F166" s="211" t="s">
        <v>175</v>
      </c>
      <c r="G166" s="209"/>
      <c r="H166" s="212">
        <v>20.8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138</v>
      </c>
      <c r="AU166" s="218" t="s">
        <v>136</v>
      </c>
      <c r="AV166" s="14" t="s">
        <v>136</v>
      </c>
      <c r="AW166" s="14" t="s">
        <v>33</v>
      </c>
      <c r="AX166" s="14" t="s">
        <v>75</v>
      </c>
      <c r="AY166" s="218" t="s">
        <v>128</v>
      </c>
    </row>
    <row r="167" spans="2:51" s="13" customFormat="1" ht="12">
      <c r="B167" s="197"/>
      <c r="C167" s="198"/>
      <c r="D167" s="199" t="s">
        <v>138</v>
      </c>
      <c r="E167" s="200" t="s">
        <v>1</v>
      </c>
      <c r="F167" s="201" t="s">
        <v>176</v>
      </c>
      <c r="G167" s="198"/>
      <c r="H167" s="200" t="s">
        <v>1</v>
      </c>
      <c r="I167" s="202"/>
      <c r="J167" s="198"/>
      <c r="K167" s="198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138</v>
      </c>
      <c r="AU167" s="207" t="s">
        <v>136</v>
      </c>
      <c r="AV167" s="13" t="s">
        <v>83</v>
      </c>
      <c r="AW167" s="13" t="s">
        <v>33</v>
      </c>
      <c r="AX167" s="13" t="s">
        <v>75</v>
      </c>
      <c r="AY167" s="207" t="s">
        <v>128</v>
      </c>
    </row>
    <row r="168" spans="2:51" s="14" customFormat="1" ht="12">
      <c r="B168" s="208"/>
      <c r="C168" s="209"/>
      <c r="D168" s="199" t="s">
        <v>138</v>
      </c>
      <c r="E168" s="210" t="s">
        <v>1</v>
      </c>
      <c r="F168" s="211" t="s">
        <v>177</v>
      </c>
      <c r="G168" s="209"/>
      <c r="H168" s="212">
        <v>3.6925</v>
      </c>
      <c r="I168" s="213"/>
      <c r="J168" s="209"/>
      <c r="K168" s="209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138</v>
      </c>
      <c r="AU168" s="218" t="s">
        <v>136</v>
      </c>
      <c r="AV168" s="14" t="s">
        <v>136</v>
      </c>
      <c r="AW168" s="14" t="s">
        <v>33</v>
      </c>
      <c r="AX168" s="14" t="s">
        <v>75</v>
      </c>
      <c r="AY168" s="218" t="s">
        <v>128</v>
      </c>
    </row>
    <row r="169" spans="2:51" s="15" customFormat="1" ht="12">
      <c r="B169" s="219"/>
      <c r="C169" s="220"/>
      <c r="D169" s="199" t="s">
        <v>138</v>
      </c>
      <c r="E169" s="221" t="s">
        <v>1</v>
      </c>
      <c r="F169" s="222" t="s">
        <v>178</v>
      </c>
      <c r="G169" s="220"/>
      <c r="H169" s="223">
        <v>76.0555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138</v>
      </c>
      <c r="AU169" s="229" t="s">
        <v>136</v>
      </c>
      <c r="AV169" s="15" t="s">
        <v>135</v>
      </c>
      <c r="AW169" s="15" t="s">
        <v>33</v>
      </c>
      <c r="AX169" s="15" t="s">
        <v>83</v>
      </c>
      <c r="AY169" s="229" t="s">
        <v>128</v>
      </c>
    </row>
    <row r="170" spans="1:65" s="2" customFormat="1" ht="24.15" customHeight="1">
      <c r="A170" s="34"/>
      <c r="B170" s="35"/>
      <c r="C170" s="183" t="s">
        <v>129</v>
      </c>
      <c r="D170" s="183" t="s">
        <v>131</v>
      </c>
      <c r="E170" s="184" t="s">
        <v>179</v>
      </c>
      <c r="F170" s="185" t="s">
        <v>180</v>
      </c>
      <c r="G170" s="186" t="s">
        <v>160</v>
      </c>
      <c r="H170" s="187">
        <v>76.056</v>
      </c>
      <c r="I170" s="188"/>
      <c r="J170" s="189">
        <f>ROUND(I170*H170,2)</f>
        <v>0</v>
      </c>
      <c r="K170" s="190"/>
      <c r="L170" s="39"/>
      <c r="M170" s="191" t="s">
        <v>1</v>
      </c>
      <c r="N170" s="192" t="s">
        <v>41</v>
      </c>
      <c r="O170" s="71"/>
      <c r="P170" s="193">
        <f>O170*H170</f>
        <v>0</v>
      </c>
      <c r="Q170" s="193">
        <v>4E-05</v>
      </c>
      <c r="R170" s="193">
        <f>Q170*H170</f>
        <v>0.0030422400000000003</v>
      </c>
      <c r="S170" s="193">
        <v>0</v>
      </c>
      <c r="T170" s="19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5" t="s">
        <v>135</v>
      </c>
      <c r="AT170" s="195" t="s">
        <v>131</v>
      </c>
      <c r="AU170" s="195" t="s">
        <v>136</v>
      </c>
      <c r="AY170" s="17" t="s">
        <v>128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17" t="s">
        <v>136</v>
      </c>
      <c r="BK170" s="196">
        <f>ROUND(I170*H170,2)</f>
        <v>0</v>
      </c>
      <c r="BL170" s="17" t="s">
        <v>135</v>
      </c>
      <c r="BM170" s="195" t="s">
        <v>181</v>
      </c>
    </row>
    <row r="171" spans="1:65" s="2" customFormat="1" ht="16.5" customHeight="1">
      <c r="A171" s="34"/>
      <c r="B171" s="35"/>
      <c r="C171" s="183" t="s">
        <v>182</v>
      </c>
      <c r="D171" s="183" t="s">
        <v>131</v>
      </c>
      <c r="E171" s="184" t="s">
        <v>183</v>
      </c>
      <c r="F171" s="185" t="s">
        <v>184</v>
      </c>
      <c r="G171" s="186" t="s">
        <v>160</v>
      </c>
      <c r="H171" s="187">
        <v>1500</v>
      </c>
      <c r="I171" s="188"/>
      <c r="J171" s="189">
        <f>ROUND(I171*H171,2)</f>
        <v>0</v>
      </c>
      <c r="K171" s="190"/>
      <c r="L171" s="39"/>
      <c r="M171" s="191" t="s">
        <v>1</v>
      </c>
      <c r="N171" s="192" t="s">
        <v>41</v>
      </c>
      <c r="O171" s="71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135</v>
      </c>
      <c r="AT171" s="195" t="s">
        <v>131</v>
      </c>
      <c r="AU171" s="195" t="s">
        <v>136</v>
      </c>
      <c r="AY171" s="17" t="s">
        <v>128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7" t="s">
        <v>136</v>
      </c>
      <c r="BK171" s="196">
        <f>ROUND(I171*H171,2)</f>
        <v>0</v>
      </c>
      <c r="BL171" s="17" t="s">
        <v>135</v>
      </c>
      <c r="BM171" s="195" t="s">
        <v>185</v>
      </c>
    </row>
    <row r="172" spans="2:51" s="13" customFormat="1" ht="12">
      <c r="B172" s="197"/>
      <c r="C172" s="198"/>
      <c r="D172" s="199" t="s">
        <v>138</v>
      </c>
      <c r="E172" s="200" t="s">
        <v>1</v>
      </c>
      <c r="F172" s="201" t="s">
        <v>186</v>
      </c>
      <c r="G172" s="198"/>
      <c r="H172" s="200" t="s">
        <v>1</v>
      </c>
      <c r="I172" s="202"/>
      <c r="J172" s="198"/>
      <c r="K172" s="198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138</v>
      </c>
      <c r="AU172" s="207" t="s">
        <v>136</v>
      </c>
      <c r="AV172" s="13" t="s">
        <v>83</v>
      </c>
      <c r="AW172" s="13" t="s">
        <v>33</v>
      </c>
      <c r="AX172" s="13" t="s">
        <v>75</v>
      </c>
      <c r="AY172" s="207" t="s">
        <v>128</v>
      </c>
    </row>
    <row r="173" spans="2:51" s="14" customFormat="1" ht="12">
      <c r="B173" s="208"/>
      <c r="C173" s="209"/>
      <c r="D173" s="199" t="s">
        <v>138</v>
      </c>
      <c r="E173" s="210" t="s">
        <v>1</v>
      </c>
      <c r="F173" s="211" t="s">
        <v>187</v>
      </c>
      <c r="G173" s="209"/>
      <c r="H173" s="212">
        <v>1500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138</v>
      </c>
      <c r="AU173" s="218" t="s">
        <v>136</v>
      </c>
      <c r="AV173" s="14" t="s">
        <v>136</v>
      </c>
      <c r="AW173" s="14" t="s">
        <v>33</v>
      </c>
      <c r="AX173" s="14" t="s">
        <v>83</v>
      </c>
      <c r="AY173" s="218" t="s">
        <v>128</v>
      </c>
    </row>
    <row r="174" spans="1:65" s="2" customFormat="1" ht="24.15" customHeight="1">
      <c r="A174" s="34"/>
      <c r="B174" s="35"/>
      <c r="C174" s="183" t="s">
        <v>188</v>
      </c>
      <c r="D174" s="183" t="s">
        <v>131</v>
      </c>
      <c r="E174" s="184" t="s">
        <v>189</v>
      </c>
      <c r="F174" s="185" t="s">
        <v>190</v>
      </c>
      <c r="G174" s="186" t="s">
        <v>134</v>
      </c>
      <c r="H174" s="187">
        <v>1</v>
      </c>
      <c r="I174" s="188"/>
      <c r="J174" s="189">
        <f>ROUND(I174*H174,2)</f>
        <v>0</v>
      </c>
      <c r="K174" s="190"/>
      <c r="L174" s="39"/>
      <c r="M174" s="191" t="s">
        <v>1</v>
      </c>
      <c r="N174" s="192" t="s">
        <v>41</v>
      </c>
      <c r="O174" s="71"/>
      <c r="P174" s="193">
        <f>O174*H174</f>
        <v>0</v>
      </c>
      <c r="Q174" s="193">
        <v>0</v>
      </c>
      <c r="R174" s="193">
        <f>Q174*H174</f>
        <v>0</v>
      </c>
      <c r="S174" s="193">
        <v>0.009</v>
      </c>
      <c r="T174" s="194">
        <f>S174*H174</f>
        <v>0.009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5" t="s">
        <v>135</v>
      </c>
      <c r="AT174" s="195" t="s">
        <v>131</v>
      </c>
      <c r="AU174" s="195" t="s">
        <v>136</v>
      </c>
      <c r="AY174" s="17" t="s">
        <v>128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7" t="s">
        <v>136</v>
      </c>
      <c r="BK174" s="196">
        <f>ROUND(I174*H174,2)</f>
        <v>0</v>
      </c>
      <c r="BL174" s="17" t="s">
        <v>135</v>
      </c>
      <c r="BM174" s="195" t="s">
        <v>191</v>
      </c>
    </row>
    <row r="175" spans="2:51" s="13" customFormat="1" ht="12">
      <c r="B175" s="197"/>
      <c r="C175" s="198"/>
      <c r="D175" s="199" t="s">
        <v>138</v>
      </c>
      <c r="E175" s="200" t="s">
        <v>1</v>
      </c>
      <c r="F175" s="201" t="s">
        <v>192</v>
      </c>
      <c r="G175" s="198"/>
      <c r="H175" s="200" t="s">
        <v>1</v>
      </c>
      <c r="I175" s="202"/>
      <c r="J175" s="198"/>
      <c r="K175" s="198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138</v>
      </c>
      <c r="AU175" s="207" t="s">
        <v>136</v>
      </c>
      <c r="AV175" s="13" t="s">
        <v>83</v>
      </c>
      <c r="AW175" s="13" t="s">
        <v>33</v>
      </c>
      <c r="AX175" s="13" t="s">
        <v>75</v>
      </c>
      <c r="AY175" s="207" t="s">
        <v>128</v>
      </c>
    </row>
    <row r="176" spans="2:51" s="14" customFormat="1" ht="12">
      <c r="B176" s="208"/>
      <c r="C176" s="209"/>
      <c r="D176" s="199" t="s">
        <v>138</v>
      </c>
      <c r="E176" s="210" t="s">
        <v>1</v>
      </c>
      <c r="F176" s="211" t="s">
        <v>83</v>
      </c>
      <c r="G176" s="209"/>
      <c r="H176" s="212">
        <v>1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138</v>
      </c>
      <c r="AU176" s="218" t="s">
        <v>136</v>
      </c>
      <c r="AV176" s="14" t="s">
        <v>136</v>
      </c>
      <c r="AW176" s="14" t="s">
        <v>33</v>
      </c>
      <c r="AX176" s="14" t="s">
        <v>83</v>
      </c>
      <c r="AY176" s="218" t="s">
        <v>128</v>
      </c>
    </row>
    <row r="177" spans="1:65" s="2" customFormat="1" ht="37.95" customHeight="1">
      <c r="A177" s="34"/>
      <c r="B177" s="35"/>
      <c r="C177" s="183" t="s">
        <v>155</v>
      </c>
      <c r="D177" s="183" t="s">
        <v>131</v>
      </c>
      <c r="E177" s="184" t="s">
        <v>193</v>
      </c>
      <c r="F177" s="185" t="s">
        <v>194</v>
      </c>
      <c r="G177" s="186" t="s">
        <v>160</v>
      </c>
      <c r="H177" s="187">
        <v>1</v>
      </c>
      <c r="I177" s="188"/>
      <c r="J177" s="189">
        <f>ROUND(I177*H177,2)</f>
        <v>0</v>
      </c>
      <c r="K177" s="190"/>
      <c r="L177" s="39"/>
      <c r="M177" s="191" t="s">
        <v>1</v>
      </c>
      <c r="N177" s="192" t="s">
        <v>41</v>
      </c>
      <c r="O177" s="71"/>
      <c r="P177" s="193">
        <f>O177*H177</f>
        <v>0</v>
      </c>
      <c r="Q177" s="193">
        <v>0</v>
      </c>
      <c r="R177" s="193">
        <f>Q177*H177</f>
        <v>0</v>
      </c>
      <c r="S177" s="193">
        <v>0.05</v>
      </c>
      <c r="T177" s="194">
        <f>S177*H177</f>
        <v>0.05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5" t="s">
        <v>135</v>
      </c>
      <c r="AT177" s="195" t="s">
        <v>131</v>
      </c>
      <c r="AU177" s="195" t="s">
        <v>136</v>
      </c>
      <c r="AY177" s="17" t="s">
        <v>128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7" t="s">
        <v>136</v>
      </c>
      <c r="BK177" s="196">
        <f>ROUND(I177*H177,2)</f>
        <v>0</v>
      </c>
      <c r="BL177" s="17" t="s">
        <v>135</v>
      </c>
      <c r="BM177" s="195" t="s">
        <v>195</v>
      </c>
    </row>
    <row r="178" spans="2:51" s="13" customFormat="1" ht="12">
      <c r="B178" s="197"/>
      <c r="C178" s="198"/>
      <c r="D178" s="199" t="s">
        <v>138</v>
      </c>
      <c r="E178" s="200" t="s">
        <v>1</v>
      </c>
      <c r="F178" s="201" t="s">
        <v>139</v>
      </c>
      <c r="G178" s="198"/>
      <c r="H178" s="200" t="s">
        <v>1</v>
      </c>
      <c r="I178" s="202"/>
      <c r="J178" s="198"/>
      <c r="K178" s="198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138</v>
      </c>
      <c r="AU178" s="207" t="s">
        <v>136</v>
      </c>
      <c r="AV178" s="13" t="s">
        <v>83</v>
      </c>
      <c r="AW178" s="13" t="s">
        <v>33</v>
      </c>
      <c r="AX178" s="13" t="s">
        <v>75</v>
      </c>
      <c r="AY178" s="207" t="s">
        <v>128</v>
      </c>
    </row>
    <row r="179" spans="2:51" s="14" customFormat="1" ht="12">
      <c r="B179" s="208"/>
      <c r="C179" s="209"/>
      <c r="D179" s="199" t="s">
        <v>138</v>
      </c>
      <c r="E179" s="210" t="s">
        <v>1</v>
      </c>
      <c r="F179" s="211" t="s">
        <v>140</v>
      </c>
      <c r="G179" s="209"/>
      <c r="H179" s="212">
        <v>1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138</v>
      </c>
      <c r="AU179" s="218" t="s">
        <v>136</v>
      </c>
      <c r="AV179" s="14" t="s">
        <v>136</v>
      </c>
      <c r="AW179" s="14" t="s">
        <v>33</v>
      </c>
      <c r="AX179" s="14" t="s">
        <v>83</v>
      </c>
      <c r="AY179" s="218" t="s">
        <v>128</v>
      </c>
    </row>
    <row r="180" spans="1:65" s="2" customFormat="1" ht="37.95" customHeight="1">
      <c r="A180" s="34"/>
      <c r="B180" s="35"/>
      <c r="C180" s="183" t="s">
        <v>196</v>
      </c>
      <c r="D180" s="183" t="s">
        <v>131</v>
      </c>
      <c r="E180" s="184" t="s">
        <v>197</v>
      </c>
      <c r="F180" s="185" t="s">
        <v>198</v>
      </c>
      <c r="G180" s="186" t="s">
        <v>160</v>
      </c>
      <c r="H180" s="187">
        <v>1</v>
      </c>
      <c r="I180" s="188"/>
      <c r="J180" s="189">
        <f>ROUND(I180*H180,2)</f>
        <v>0</v>
      </c>
      <c r="K180" s="190"/>
      <c r="L180" s="39"/>
      <c r="M180" s="191" t="s">
        <v>1</v>
      </c>
      <c r="N180" s="192" t="s">
        <v>41</v>
      </c>
      <c r="O180" s="71"/>
      <c r="P180" s="193">
        <f>O180*H180</f>
        <v>0</v>
      </c>
      <c r="Q180" s="193">
        <v>0</v>
      </c>
      <c r="R180" s="193">
        <f>Q180*H180</f>
        <v>0</v>
      </c>
      <c r="S180" s="193">
        <v>0.046</v>
      </c>
      <c r="T180" s="194">
        <f>S180*H180</f>
        <v>0.046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5" t="s">
        <v>135</v>
      </c>
      <c r="AT180" s="195" t="s">
        <v>131</v>
      </c>
      <c r="AU180" s="195" t="s">
        <v>136</v>
      </c>
      <c r="AY180" s="17" t="s">
        <v>128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7" t="s">
        <v>136</v>
      </c>
      <c r="BK180" s="196">
        <f>ROUND(I180*H180,2)</f>
        <v>0</v>
      </c>
      <c r="BL180" s="17" t="s">
        <v>135</v>
      </c>
      <c r="BM180" s="195" t="s">
        <v>199</v>
      </c>
    </row>
    <row r="181" spans="2:51" s="13" customFormat="1" ht="12">
      <c r="B181" s="197"/>
      <c r="C181" s="198"/>
      <c r="D181" s="199" t="s">
        <v>138</v>
      </c>
      <c r="E181" s="200" t="s">
        <v>1</v>
      </c>
      <c r="F181" s="201" t="s">
        <v>139</v>
      </c>
      <c r="G181" s="198"/>
      <c r="H181" s="200" t="s">
        <v>1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138</v>
      </c>
      <c r="AU181" s="207" t="s">
        <v>136</v>
      </c>
      <c r="AV181" s="13" t="s">
        <v>83</v>
      </c>
      <c r="AW181" s="13" t="s">
        <v>33</v>
      </c>
      <c r="AX181" s="13" t="s">
        <v>75</v>
      </c>
      <c r="AY181" s="207" t="s">
        <v>128</v>
      </c>
    </row>
    <row r="182" spans="2:51" s="14" customFormat="1" ht="12">
      <c r="B182" s="208"/>
      <c r="C182" s="209"/>
      <c r="D182" s="199" t="s">
        <v>138</v>
      </c>
      <c r="E182" s="210" t="s">
        <v>1</v>
      </c>
      <c r="F182" s="211" t="s">
        <v>140</v>
      </c>
      <c r="G182" s="209"/>
      <c r="H182" s="212">
        <v>1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138</v>
      </c>
      <c r="AU182" s="218" t="s">
        <v>136</v>
      </c>
      <c r="AV182" s="14" t="s">
        <v>136</v>
      </c>
      <c r="AW182" s="14" t="s">
        <v>33</v>
      </c>
      <c r="AX182" s="14" t="s">
        <v>83</v>
      </c>
      <c r="AY182" s="218" t="s">
        <v>128</v>
      </c>
    </row>
    <row r="183" spans="2:63" s="12" customFormat="1" ht="22.95" customHeight="1">
      <c r="B183" s="167"/>
      <c r="C183" s="168"/>
      <c r="D183" s="169" t="s">
        <v>74</v>
      </c>
      <c r="E183" s="181" t="s">
        <v>200</v>
      </c>
      <c r="F183" s="181" t="s">
        <v>201</v>
      </c>
      <c r="G183" s="168"/>
      <c r="H183" s="168"/>
      <c r="I183" s="171"/>
      <c r="J183" s="182">
        <f>BK183</f>
        <v>0</v>
      </c>
      <c r="K183" s="168"/>
      <c r="L183" s="173"/>
      <c r="M183" s="174"/>
      <c r="N183" s="175"/>
      <c r="O183" s="175"/>
      <c r="P183" s="176">
        <f>SUM(P184:P191)</f>
        <v>0</v>
      </c>
      <c r="Q183" s="175"/>
      <c r="R183" s="176">
        <f>SUM(R184:R191)</f>
        <v>0</v>
      </c>
      <c r="S183" s="175"/>
      <c r="T183" s="177">
        <f>SUM(T184:T191)</f>
        <v>0</v>
      </c>
      <c r="AR183" s="178" t="s">
        <v>83</v>
      </c>
      <c r="AT183" s="179" t="s">
        <v>74</v>
      </c>
      <c r="AU183" s="179" t="s">
        <v>83</v>
      </c>
      <c r="AY183" s="178" t="s">
        <v>128</v>
      </c>
      <c r="BK183" s="180">
        <f>SUM(BK184:BK191)</f>
        <v>0</v>
      </c>
    </row>
    <row r="184" spans="1:65" s="2" customFormat="1" ht="24.15" customHeight="1">
      <c r="A184" s="34"/>
      <c r="B184" s="35"/>
      <c r="C184" s="183" t="s">
        <v>202</v>
      </c>
      <c r="D184" s="183" t="s">
        <v>131</v>
      </c>
      <c r="E184" s="184" t="s">
        <v>203</v>
      </c>
      <c r="F184" s="185" t="s">
        <v>204</v>
      </c>
      <c r="G184" s="186" t="s">
        <v>205</v>
      </c>
      <c r="H184" s="187">
        <v>0.35</v>
      </c>
      <c r="I184" s="188"/>
      <c r="J184" s="189">
        <f>ROUND(I184*H184,2)</f>
        <v>0</v>
      </c>
      <c r="K184" s="190"/>
      <c r="L184" s="39"/>
      <c r="M184" s="191" t="s">
        <v>1</v>
      </c>
      <c r="N184" s="192" t="s">
        <v>41</v>
      </c>
      <c r="O184" s="71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5" t="s">
        <v>135</v>
      </c>
      <c r="AT184" s="195" t="s">
        <v>131</v>
      </c>
      <c r="AU184" s="195" t="s">
        <v>136</v>
      </c>
      <c r="AY184" s="17" t="s">
        <v>128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17" t="s">
        <v>136</v>
      </c>
      <c r="BK184" s="196">
        <f>ROUND(I184*H184,2)</f>
        <v>0</v>
      </c>
      <c r="BL184" s="17" t="s">
        <v>135</v>
      </c>
      <c r="BM184" s="195" t="s">
        <v>206</v>
      </c>
    </row>
    <row r="185" spans="1:65" s="2" customFormat="1" ht="33" customHeight="1">
      <c r="A185" s="34"/>
      <c r="B185" s="35"/>
      <c r="C185" s="183" t="s">
        <v>207</v>
      </c>
      <c r="D185" s="183" t="s">
        <v>131</v>
      </c>
      <c r="E185" s="184" t="s">
        <v>208</v>
      </c>
      <c r="F185" s="185" t="s">
        <v>209</v>
      </c>
      <c r="G185" s="186" t="s">
        <v>205</v>
      </c>
      <c r="H185" s="187">
        <v>0.7</v>
      </c>
      <c r="I185" s="188"/>
      <c r="J185" s="189">
        <f>ROUND(I185*H185,2)</f>
        <v>0</v>
      </c>
      <c r="K185" s="190"/>
      <c r="L185" s="39"/>
      <c r="M185" s="191" t="s">
        <v>1</v>
      </c>
      <c r="N185" s="192" t="s">
        <v>41</v>
      </c>
      <c r="O185" s="71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5" t="s">
        <v>135</v>
      </c>
      <c r="AT185" s="195" t="s">
        <v>131</v>
      </c>
      <c r="AU185" s="195" t="s">
        <v>136</v>
      </c>
      <c r="AY185" s="17" t="s">
        <v>128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7" t="s">
        <v>136</v>
      </c>
      <c r="BK185" s="196">
        <f>ROUND(I185*H185,2)</f>
        <v>0</v>
      </c>
      <c r="BL185" s="17" t="s">
        <v>135</v>
      </c>
      <c r="BM185" s="195" t="s">
        <v>210</v>
      </c>
    </row>
    <row r="186" spans="2:51" s="14" customFormat="1" ht="12">
      <c r="B186" s="208"/>
      <c r="C186" s="209"/>
      <c r="D186" s="199" t="s">
        <v>138</v>
      </c>
      <c r="E186" s="210" t="s">
        <v>1</v>
      </c>
      <c r="F186" s="211" t="s">
        <v>211</v>
      </c>
      <c r="G186" s="209"/>
      <c r="H186" s="212">
        <v>0.35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138</v>
      </c>
      <c r="AU186" s="218" t="s">
        <v>136</v>
      </c>
      <c r="AV186" s="14" t="s">
        <v>136</v>
      </c>
      <c r="AW186" s="14" t="s">
        <v>33</v>
      </c>
      <c r="AX186" s="14" t="s">
        <v>83</v>
      </c>
      <c r="AY186" s="218" t="s">
        <v>128</v>
      </c>
    </row>
    <row r="187" spans="2:51" s="14" customFormat="1" ht="12">
      <c r="B187" s="208"/>
      <c r="C187" s="209"/>
      <c r="D187" s="199" t="s">
        <v>138</v>
      </c>
      <c r="E187" s="209"/>
      <c r="F187" s="211" t="s">
        <v>212</v>
      </c>
      <c r="G187" s="209"/>
      <c r="H187" s="212">
        <v>0.7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138</v>
      </c>
      <c r="AU187" s="218" t="s">
        <v>136</v>
      </c>
      <c r="AV187" s="14" t="s">
        <v>136</v>
      </c>
      <c r="AW187" s="14" t="s">
        <v>4</v>
      </c>
      <c r="AX187" s="14" t="s">
        <v>83</v>
      </c>
      <c r="AY187" s="218" t="s">
        <v>128</v>
      </c>
    </row>
    <row r="188" spans="1:65" s="2" customFormat="1" ht="24.15" customHeight="1">
      <c r="A188" s="34"/>
      <c r="B188" s="35"/>
      <c r="C188" s="183" t="s">
        <v>213</v>
      </c>
      <c r="D188" s="183" t="s">
        <v>131</v>
      </c>
      <c r="E188" s="184" t="s">
        <v>214</v>
      </c>
      <c r="F188" s="185" t="s">
        <v>215</v>
      </c>
      <c r="G188" s="186" t="s">
        <v>205</v>
      </c>
      <c r="H188" s="187">
        <v>0.35</v>
      </c>
      <c r="I188" s="188"/>
      <c r="J188" s="189">
        <f>ROUND(I188*H188,2)</f>
        <v>0</v>
      </c>
      <c r="K188" s="190"/>
      <c r="L188" s="39"/>
      <c r="M188" s="191" t="s">
        <v>1</v>
      </c>
      <c r="N188" s="192" t="s">
        <v>41</v>
      </c>
      <c r="O188" s="71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5" t="s">
        <v>135</v>
      </c>
      <c r="AT188" s="195" t="s">
        <v>131</v>
      </c>
      <c r="AU188" s="195" t="s">
        <v>136</v>
      </c>
      <c r="AY188" s="17" t="s">
        <v>128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7" t="s">
        <v>136</v>
      </c>
      <c r="BK188" s="196">
        <f>ROUND(I188*H188,2)</f>
        <v>0</v>
      </c>
      <c r="BL188" s="17" t="s">
        <v>135</v>
      </c>
      <c r="BM188" s="195" t="s">
        <v>216</v>
      </c>
    </row>
    <row r="189" spans="1:65" s="2" customFormat="1" ht="24.15" customHeight="1">
      <c r="A189" s="34"/>
      <c r="B189" s="35"/>
      <c r="C189" s="183" t="s">
        <v>217</v>
      </c>
      <c r="D189" s="183" t="s">
        <v>131</v>
      </c>
      <c r="E189" s="184" t="s">
        <v>218</v>
      </c>
      <c r="F189" s="185" t="s">
        <v>219</v>
      </c>
      <c r="G189" s="186" t="s">
        <v>205</v>
      </c>
      <c r="H189" s="187">
        <v>6.65</v>
      </c>
      <c r="I189" s="188"/>
      <c r="J189" s="189">
        <f>ROUND(I189*H189,2)</f>
        <v>0</v>
      </c>
      <c r="K189" s="190"/>
      <c r="L189" s="39"/>
      <c r="M189" s="191" t="s">
        <v>1</v>
      </c>
      <c r="N189" s="192" t="s">
        <v>41</v>
      </c>
      <c r="O189" s="71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5" t="s">
        <v>135</v>
      </c>
      <c r="AT189" s="195" t="s">
        <v>131</v>
      </c>
      <c r="AU189" s="195" t="s">
        <v>136</v>
      </c>
      <c r="AY189" s="17" t="s">
        <v>128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7" t="s">
        <v>136</v>
      </c>
      <c r="BK189" s="196">
        <f>ROUND(I189*H189,2)</f>
        <v>0</v>
      </c>
      <c r="BL189" s="17" t="s">
        <v>135</v>
      </c>
      <c r="BM189" s="195" t="s">
        <v>220</v>
      </c>
    </row>
    <row r="190" spans="2:51" s="14" customFormat="1" ht="12">
      <c r="B190" s="208"/>
      <c r="C190" s="209"/>
      <c r="D190" s="199" t="s">
        <v>138</v>
      </c>
      <c r="E190" s="210" t="s">
        <v>1</v>
      </c>
      <c r="F190" s="211" t="s">
        <v>221</v>
      </c>
      <c r="G190" s="209"/>
      <c r="H190" s="212">
        <v>6.65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138</v>
      </c>
      <c r="AU190" s="218" t="s">
        <v>136</v>
      </c>
      <c r="AV190" s="14" t="s">
        <v>136</v>
      </c>
      <c r="AW190" s="14" t="s">
        <v>33</v>
      </c>
      <c r="AX190" s="14" t="s">
        <v>83</v>
      </c>
      <c r="AY190" s="218" t="s">
        <v>128</v>
      </c>
    </row>
    <row r="191" spans="1:65" s="2" customFormat="1" ht="33" customHeight="1">
      <c r="A191" s="34"/>
      <c r="B191" s="35"/>
      <c r="C191" s="183" t="s">
        <v>8</v>
      </c>
      <c r="D191" s="183" t="s">
        <v>131</v>
      </c>
      <c r="E191" s="184" t="s">
        <v>222</v>
      </c>
      <c r="F191" s="185" t="s">
        <v>223</v>
      </c>
      <c r="G191" s="186" t="s">
        <v>205</v>
      </c>
      <c r="H191" s="187">
        <v>0.35</v>
      </c>
      <c r="I191" s="188"/>
      <c r="J191" s="189">
        <f>ROUND(I191*H191,2)</f>
        <v>0</v>
      </c>
      <c r="K191" s="190"/>
      <c r="L191" s="39"/>
      <c r="M191" s="191" t="s">
        <v>1</v>
      </c>
      <c r="N191" s="192" t="s">
        <v>41</v>
      </c>
      <c r="O191" s="71"/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5" t="s">
        <v>135</v>
      </c>
      <c r="AT191" s="195" t="s">
        <v>131</v>
      </c>
      <c r="AU191" s="195" t="s">
        <v>136</v>
      </c>
      <c r="AY191" s="17" t="s">
        <v>128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7" t="s">
        <v>136</v>
      </c>
      <c r="BK191" s="196">
        <f>ROUND(I191*H191,2)</f>
        <v>0</v>
      </c>
      <c r="BL191" s="17" t="s">
        <v>135</v>
      </c>
      <c r="BM191" s="195" t="s">
        <v>224</v>
      </c>
    </row>
    <row r="192" spans="2:63" s="12" customFormat="1" ht="22.95" customHeight="1">
      <c r="B192" s="167"/>
      <c r="C192" s="168"/>
      <c r="D192" s="169" t="s">
        <v>74</v>
      </c>
      <c r="E192" s="181" t="s">
        <v>225</v>
      </c>
      <c r="F192" s="181" t="s">
        <v>226</v>
      </c>
      <c r="G192" s="168"/>
      <c r="H192" s="168"/>
      <c r="I192" s="171"/>
      <c r="J192" s="182">
        <f>BK192</f>
        <v>0</v>
      </c>
      <c r="K192" s="168"/>
      <c r="L192" s="173"/>
      <c r="M192" s="174"/>
      <c r="N192" s="175"/>
      <c r="O192" s="175"/>
      <c r="P192" s="176">
        <f>SUM(P193:P194)</f>
        <v>0</v>
      </c>
      <c r="Q192" s="175"/>
      <c r="R192" s="176">
        <f>SUM(R193:R194)</f>
        <v>0</v>
      </c>
      <c r="S192" s="175"/>
      <c r="T192" s="177">
        <f>SUM(T193:T194)</f>
        <v>0</v>
      </c>
      <c r="AR192" s="178" t="s">
        <v>83</v>
      </c>
      <c r="AT192" s="179" t="s">
        <v>74</v>
      </c>
      <c r="AU192" s="179" t="s">
        <v>83</v>
      </c>
      <c r="AY192" s="178" t="s">
        <v>128</v>
      </c>
      <c r="BK192" s="180">
        <f>SUM(BK193:BK194)</f>
        <v>0</v>
      </c>
    </row>
    <row r="193" spans="1:65" s="2" customFormat="1" ht="16.5" customHeight="1">
      <c r="A193" s="34"/>
      <c r="B193" s="35"/>
      <c r="C193" s="183" t="s">
        <v>227</v>
      </c>
      <c r="D193" s="183" t="s">
        <v>131</v>
      </c>
      <c r="E193" s="184" t="s">
        <v>228</v>
      </c>
      <c r="F193" s="185" t="s">
        <v>229</v>
      </c>
      <c r="G193" s="186" t="s">
        <v>205</v>
      </c>
      <c r="H193" s="187">
        <v>0.696</v>
      </c>
      <c r="I193" s="188"/>
      <c r="J193" s="189">
        <f>ROUND(I193*H193,2)</f>
        <v>0</v>
      </c>
      <c r="K193" s="190"/>
      <c r="L193" s="39"/>
      <c r="M193" s="191" t="s">
        <v>1</v>
      </c>
      <c r="N193" s="192" t="s">
        <v>41</v>
      </c>
      <c r="O193" s="71"/>
      <c r="P193" s="193">
        <f>O193*H193</f>
        <v>0</v>
      </c>
      <c r="Q193" s="193">
        <v>0</v>
      </c>
      <c r="R193" s="193">
        <f>Q193*H193</f>
        <v>0</v>
      </c>
      <c r="S193" s="193">
        <v>0</v>
      </c>
      <c r="T193" s="19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5" t="s">
        <v>135</v>
      </c>
      <c r="AT193" s="195" t="s">
        <v>131</v>
      </c>
      <c r="AU193" s="195" t="s">
        <v>136</v>
      </c>
      <c r="AY193" s="17" t="s">
        <v>128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7" t="s">
        <v>136</v>
      </c>
      <c r="BK193" s="196">
        <f>ROUND(I193*H193,2)</f>
        <v>0</v>
      </c>
      <c r="BL193" s="17" t="s">
        <v>135</v>
      </c>
      <c r="BM193" s="195" t="s">
        <v>230</v>
      </c>
    </row>
    <row r="194" spans="1:65" s="2" customFormat="1" ht="24.15" customHeight="1">
      <c r="A194" s="34"/>
      <c r="B194" s="35"/>
      <c r="C194" s="183" t="s">
        <v>231</v>
      </c>
      <c r="D194" s="183" t="s">
        <v>131</v>
      </c>
      <c r="E194" s="184" t="s">
        <v>232</v>
      </c>
      <c r="F194" s="185" t="s">
        <v>233</v>
      </c>
      <c r="G194" s="186" t="s">
        <v>205</v>
      </c>
      <c r="H194" s="187">
        <v>0.696</v>
      </c>
      <c r="I194" s="188"/>
      <c r="J194" s="189">
        <f>ROUND(I194*H194,2)</f>
        <v>0</v>
      </c>
      <c r="K194" s="190"/>
      <c r="L194" s="39"/>
      <c r="M194" s="191" t="s">
        <v>1</v>
      </c>
      <c r="N194" s="192" t="s">
        <v>41</v>
      </c>
      <c r="O194" s="71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5" t="s">
        <v>135</v>
      </c>
      <c r="AT194" s="195" t="s">
        <v>131</v>
      </c>
      <c r="AU194" s="195" t="s">
        <v>136</v>
      </c>
      <c r="AY194" s="17" t="s">
        <v>128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7" t="s">
        <v>136</v>
      </c>
      <c r="BK194" s="196">
        <f>ROUND(I194*H194,2)</f>
        <v>0</v>
      </c>
      <c r="BL194" s="17" t="s">
        <v>135</v>
      </c>
      <c r="BM194" s="195" t="s">
        <v>234</v>
      </c>
    </row>
    <row r="195" spans="2:63" s="12" customFormat="1" ht="25.95" customHeight="1">
      <c r="B195" s="167"/>
      <c r="C195" s="168"/>
      <c r="D195" s="169" t="s">
        <v>74</v>
      </c>
      <c r="E195" s="170" t="s">
        <v>235</v>
      </c>
      <c r="F195" s="170" t="s">
        <v>236</v>
      </c>
      <c r="G195" s="168"/>
      <c r="H195" s="168"/>
      <c r="I195" s="171"/>
      <c r="J195" s="172">
        <f>BK195</f>
        <v>0</v>
      </c>
      <c r="K195" s="168"/>
      <c r="L195" s="173"/>
      <c r="M195" s="174"/>
      <c r="N195" s="175"/>
      <c r="O195" s="175"/>
      <c r="P195" s="176">
        <f>P196+P218+P234+P236+P242+P265+P300+P327+P341+P369</f>
        <v>0</v>
      </c>
      <c r="Q195" s="175"/>
      <c r="R195" s="176">
        <f>R196+R218+R234+R236+R242+R265+R300+R327+R341+R369</f>
        <v>0.5447423600000001</v>
      </c>
      <c r="S195" s="175"/>
      <c r="T195" s="177">
        <f>T196+T218+T234+T236+T242+T265+T300+T327+T341+T369</f>
        <v>0.32451280000000005</v>
      </c>
      <c r="AR195" s="178" t="s">
        <v>136</v>
      </c>
      <c r="AT195" s="179" t="s">
        <v>74</v>
      </c>
      <c r="AU195" s="179" t="s">
        <v>75</v>
      </c>
      <c r="AY195" s="178" t="s">
        <v>128</v>
      </c>
      <c r="BK195" s="180">
        <f>BK196+BK218+BK234+BK236+BK242+BK265+BK300+BK327+BK341+BK369</f>
        <v>0</v>
      </c>
    </row>
    <row r="196" spans="2:63" s="12" customFormat="1" ht="22.95" customHeight="1">
      <c r="B196" s="167"/>
      <c r="C196" s="168"/>
      <c r="D196" s="169" t="s">
        <v>74</v>
      </c>
      <c r="E196" s="181" t="s">
        <v>237</v>
      </c>
      <c r="F196" s="181" t="s">
        <v>238</v>
      </c>
      <c r="G196" s="168"/>
      <c r="H196" s="168"/>
      <c r="I196" s="171"/>
      <c r="J196" s="182">
        <f>BK196</f>
        <v>0</v>
      </c>
      <c r="K196" s="168"/>
      <c r="L196" s="173"/>
      <c r="M196" s="174"/>
      <c r="N196" s="175"/>
      <c r="O196" s="175"/>
      <c r="P196" s="176">
        <f>SUM(P197:P217)</f>
        <v>0</v>
      </c>
      <c r="Q196" s="175"/>
      <c r="R196" s="176">
        <f>SUM(R197:R217)</f>
        <v>0.00625</v>
      </c>
      <c r="S196" s="175"/>
      <c r="T196" s="177">
        <f>SUM(T197:T217)</f>
        <v>0.00564</v>
      </c>
      <c r="AR196" s="178" t="s">
        <v>136</v>
      </c>
      <c r="AT196" s="179" t="s">
        <v>74</v>
      </c>
      <c r="AU196" s="179" t="s">
        <v>83</v>
      </c>
      <c r="AY196" s="178" t="s">
        <v>128</v>
      </c>
      <c r="BK196" s="180">
        <f>SUM(BK197:BK217)</f>
        <v>0</v>
      </c>
    </row>
    <row r="197" spans="1:65" s="2" customFormat="1" ht="24.15" customHeight="1">
      <c r="A197" s="34"/>
      <c r="B197" s="35"/>
      <c r="C197" s="183" t="s">
        <v>239</v>
      </c>
      <c r="D197" s="183" t="s">
        <v>131</v>
      </c>
      <c r="E197" s="184" t="s">
        <v>240</v>
      </c>
      <c r="F197" s="185" t="s">
        <v>241</v>
      </c>
      <c r="G197" s="186" t="s">
        <v>134</v>
      </c>
      <c r="H197" s="187">
        <v>2</v>
      </c>
      <c r="I197" s="188"/>
      <c r="J197" s="189">
        <f>ROUND(I197*H197,2)</f>
        <v>0</v>
      </c>
      <c r="K197" s="190"/>
      <c r="L197" s="39"/>
      <c r="M197" s="191" t="s">
        <v>1</v>
      </c>
      <c r="N197" s="192" t="s">
        <v>41</v>
      </c>
      <c r="O197" s="71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5" t="s">
        <v>227</v>
      </c>
      <c r="AT197" s="195" t="s">
        <v>131</v>
      </c>
      <c r="AU197" s="195" t="s">
        <v>136</v>
      </c>
      <c r="AY197" s="17" t="s">
        <v>128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7" t="s">
        <v>136</v>
      </c>
      <c r="BK197" s="196">
        <f>ROUND(I197*H197,2)</f>
        <v>0</v>
      </c>
      <c r="BL197" s="17" t="s">
        <v>227</v>
      </c>
      <c r="BM197" s="195" t="s">
        <v>242</v>
      </c>
    </row>
    <row r="198" spans="2:51" s="14" customFormat="1" ht="12">
      <c r="B198" s="208"/>
      <c r="C198" s="209"/>
      <c r="D198" s="199" t="s">
        <v>138</v>
      </c>
      <c r="E198" s="210" t="s">
        <v>1</v>
      </c>
      <c r="F198" s="211" t="s">
        <v>136</v>
      </c>
      <c r="G198" s="209"/>
      <c r="H198" s="212">
        <v>2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138</v>
      </c>
      <c r="AU198" s="218" t="s">
        <v>136</v>
      </c>
      <c r="AV198" s="14" t="s">
        <v>136</v>
      </c>
      <c r="AW198" s="14" t="s">
        <v>33</v>
      </c>
      <c r="AX198" s="14" t="s">
        <v>83</v>
      </c>
      <c r="AY198" s="218" t="s">
        <v>128</v>
      </c>
    </row>
    <row r="199" spans="1:65" s="2" customFormat="1" ht="21.75" customHeight="1">
      <c r="A199" s="34"/>
      <c r="B199" s="35"/>
      <c r="C199" s="183" t="s">
        <v>243</v>
      </c>
      <c r="D199" s="183" t="s">
        <v>131</v>
      </c>
      <c r="E199" s="184" t="s">
        <v>244</v>
      </c>
      <c r="F199" s="185" t="s">
        <v>245</v>
      </c>
      <c r="G199" s="186" t="s">
        <v>134</v>
      </c>
      <c r="H199" s="187">
        <v>1</v>
      </c>
      <c r="I199" s="188"/>
      <c r="J199" s="189">
        <f>ROUND(I199*H199,2)</f>
        <v>0</v>
      </c>
      <c r="K199" s="190"/>
      <c r="L199" s="39"/>
      <c r="M199" s="191" t="s">
        <v>1</v>
      </c>
      <c r="N199" s="192" t="s">
        <v>41</v>
      </c>
      <c r="O199" s="71"/>
      <c r="P199" s="193">
        <f>O199*H199</f>
        <v>0</v>
      </c>
      <c r="Q199" s="193">
        <v>0</v>
      </c>
      <c r="R199" s="193">
        <f>Q199*H199</f>
        <v>0</v>
      </c>
      <c r="S199" s="193">
        <v>0.00053</v>
      </c>
      <c r="T199" s="194">
        <f>S199*H199</f>
        <v>0.00053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5" t="s">
        <v>227</v>
      </c>
      <c r="AT199" s="195" t="s">
        <v>131</v>
      </c>
      <c r="AU199" s="195" t="s">
        <v>136</v>
      </c>
      <c r="AY199" s="17" t="s">
        <v>128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7" t="s">
        <v>136</v>
      </c>
      <c r="BK199" s="196">
        <f>ROUND(I199*H199,2)</f>
        <v>0</v>
      </c>
      <c r="BL199" s="17" t="s">
        <v>227</v>
      </c>
      <c r="BM199" s="195" t="s">
        <v>246</v>
      </c>
    </row>
    <row r="200" spans="2:51" s="13" customFormat="1" ht="12">
      <c r="B200" s="197"/>
      <c r="C200" s="198"/>
      <c r="D200" s="199" t="s">
        <v>138</v>
      </c>
      <c r="E200" s="200" t="s">
        <v>1</v>
      </c>
      <c r="F200" s="201" t="s">
        <v>247</v>
      </c>
      <c r="G200" s="198"/>
      <c r="H200" s="200" t="s">
        <v>1</v>
      </c>
      <c r="I200" s="202"/>
      <c r="J200" s="198"/>
      <c r="K200" s="198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138</v>
      </c>
      <c r="AU200" s="207" t="s">
        <v>136</v>
      </c>
      <c r="AV200" s="13" t="s">
        <v>83</v>
      </c>
      <c r="AW200" s="13" t="s">
        <v>33</v>
      </c>
      <c r="AX200" s="13" t="s">
        <v>75</v>
      </c>
      <c r="AY200" s="207" t="s">
        <v>128</v>
      </c>
    </row>
    <row r="201" spans="2:51" s="14" customFormat="1" ht="12">
      <c r="B201" s="208"/>
      <c r="C201" s="209"/>
      <c r="D201" s="199" t="s">
        <v>138</v>
      </c>
      <c r="E201" s="210" t="s">
        <v>1</v>
      </c>
      <c r="F201" s="211" t="s">
        <v>83</v>
      </c>
      <c r="G201" s="209"/>
      <c r="H201" s="212">
        <v>1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138</v>
      </c>
      <c r="AU201" s="218" t="s">
        <v>136</v>
      </c>
      <c r="AV201" s="14" t="s">
        <v>136</v>
      </c>
      <c r="AW201" s="14" t="s">
        <v>33</v>
      </c>
      <c r="AX201" s="14" t="s">
        <v>75</v>
      </c>
      <c r="AY201" s="218" t="s">
        <v>128</v>
      </c>
    </row>
    <row r="202" spans="2:51" s="15" customFormat="1" ht="12">
      <c r="B202" s="219"/>
      <c r="C202" s="220"/>
      <c r="D202" s="199" t="s">
        <v>138</v>
      </c>
      <c r="E202" s="221" t="s">
        <v>1</v>
      </c>
      <c r="F202" s="222" t="s">
        <v>178</v>
      </c>
      <c r="G202" s="220"/>
      <c r="H202" s="223">
        <v>1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138</v>
      </c>
      <c r="AU202" s="229" t="s">
        <v>136</v>
      </c>
      <c r="AV202" s="15" t="s">
        <v>135</v>
      </c>
      <c r="AW202" s="15" t="s">
        <v>33</v>
      </c>
      <c r="AX202" s="15" t="s">
        <v>83</v>
      </c>
      <c r="AY202" s="229" t="s">
        <v>128</v>
      </c>
    </row>
    <row r="203" spans="1:65" s="2" customFormat="1" ht="24.15" customHeight="1">
      <c r="A203" s="34"/>
      <c r="B203" s="35"/>
      <c r="C203" s="183" t="s">
        <v>248</v>
      </c>
      <c r="D203" s="183" t="s">
        <v>131</v>
      </c>
      <c r="E203" s="184" t="s">
        <v>249</v>
      </c>
      <c r="F203" s="185" t="s">
        <v>250</v>
      </c>
      <c r="G203" s="186" t="s">
        <v>134</v>
      </c>
      <c r="H203" s="187">
        <v>1</v>
      </c>
      <c r="I203" s="188"/>
      <c r="J203" s="189">
        <f>ROUND(I203*H203,2)</f>
        <v>0</v>
      </c>
      <c r="K203" s="190"/>
      <c r="L203" s="39"/>
      <c r="M203" s="191" t="s">
        <v>1</v>
      </c>
      <c r="N203" s="192" t="s">
        <v>41</v>
      </c>
      <c r="O203" s="71"/>
      <c r="P203" s="193">
        <f>O203*H203</f>
        <v>0</v>
      </c>
      <c r="Q203" s="193">
        <v>0</v>
      </c>
      <c r="R203" s="193">
        <f>Q203*H203</f>
        <v>0</v>
      </c>
      <c r="S203" s="193">
        <v>0.00511</v>
      </c>
      <c r="T203" s="194">
        <f>S203*H203</f>
        <v>0.00511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5" t="s">
        <v>227</v>
      </c>
      <c r="AT203" s="195" t="s">
        <v>131</v>
      </c>
      <c r="AU203" s="195" t="s">
        <v>136</v>
      </c>
      <c r="AY203" s="17" t="s">
        <v>128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17" t="s">
        <v>136</v>
      </c>
      <c r="BK203" s="196">
        <f>ROUND(I203*H203,2)</f>
        <v>0</v>
      </c>
      <c r="BL203" s="17" t="s">
        <v>227</v>
      </c>
      <c r="BM203" s="195" t="s">
        <v>251</v>
      </c>
    </row>
    <row r="204" spans="2:51" s="13" customFormat="1" ht="12">
      <c r="B204" s="197"/>
      <c r="C204" s="198"/>
      <c r="D204" s="199" t="s">
        <v>138</v>
      </c>
      <c r="E204" s="200" t="s">
        <v>1</v>
      </c>
      <c r="F204" s="201" t="s">
        <v>252</v>
      </c>
      <c r="G204" s="198"/>
      <c r="H204" s="200" t="s">
        <v>1</v>
      </c>
      <c r="I204" s="202"/>
      <c r="J204" s="198"/>
      <c r="K204" s="198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138</v>
      </c>
      <c r="AU204" s="207" t="s">
        <v>136</v>
      </c>
      <c r="AV204" s="13" t="s">
        <v>83</v>
      </c>
      <c r="AW204" s="13" t="s">
        <v>33</v>
      </c>
      <c r="AX204" s="13" t="s">
        <v>75</v>
      </c>
      <c r="AY204" s="207" t="s">
        <v>128</v>
      </c>
    </row>
    <row r="205" spans="2:51" s="14" customFormat="1" ht="12">
      <c r="B205" s="208"/>
      <c r="C205" s="209"/>
      <c r="D205" s="199" t="s">
        <v>138</v>
      </c>
      <c r="E205" s="210" t="s">
        <v>1</v>
      </c>
      <c r="F205" s="211" t="s">
        <v>83</v>
      </c>
      <c r="G205" s="209"/>
      <c r="H205" s="212">
        <v>1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138</v>
      </c>
      <c r="AU205" s="218" t="s">
        <v>136</v>
      </c>
      <c r="AV205" s="14" t="s">
        <v>136</v>
      </c>
      <c r="AW205" s="14" t="s">
        <v>33</v>
      </c>
      <c r="AX205" s="14" t="s">
        <v>83</v>
      </c>
      <c r="AY205" s="218" t="s">
        <v>128</v>
      </c>
    </row>
    <row r="206" spans="1:65" s="2" customFormat="1" ht="24.15" customHeight="1">
      <c r="A206" s="34"/>
      <c r="B206" s="35"/>
      <c r="C206" s="183" t="s">
        <v>7</v>
      </c>
      <c r="D206" s="183" t="s">
        <v>131</v>
      </c>
      <c r="E206" s="184" t="s">
        <v>253</v>
      </c>
      <c r="F206" s="185" t="s">
        <v>254</v>
      </c>
      <c r="G206" s="186" t="s">
        <v>134</v>
      </c>
      <c r="H206" s="187">
        <v>1</v>
      </c>
      <c r="I206" s="188"/>
      <c r="J206" s="189">
        <f>ROUND(I206*H206,2)</f>
        <v>0</v>
      </c>
      <c r="K206" s="190"/>
      <c r="L206" s="39"/>
      <c r="M206" s="191" t="s">
        <v>1</v>
      </c>
      <c r="N206" s="192" t="s">
        <v>41</v>
      </c>
      <c r="O206" s="71"/>
      <c r="P206" s="193">
        <f>O206*H206</f>
        <v>0</v>
      </c>
      <c r="Q206" s="193">
        <v>0.00028</v>
      </c>
      <c r="R206" s="193">
        <f>Q206*H206</f>
        <v>0.00028</v>
      </c>
      <c r="S206" s="193">
        <v>0</v>
      </c>
      <c r="T206" s="19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5" t="s">
        <v>227</v>
      </c>
      <c r="AT206" s="195" t="s">
        <v>131</v>
      </c>
      <c r="AU206" s="195" t="s">
        <v>136</v>
      </c>
      <c r="AY206" s="17" t="s">
        <v>128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17" t="s">
        <v>136</v>
      </c>
      <c r="BK206" s="196">
        <f>ROUND(I206*H206,2)</f>
        <v>0</v>
      </c>
      <c r="BL206" s="17" t="s">
        <v>227</v>
      </c>
      <c r="BM206" s="195" t="s">
        <v>255</v>
      </c>
    </row>
    <row r="207" spans="2:51" s="13" customFormat="1" ht="12">
      <c r="B207" s="197"/>
      <c r="C207" s="198"/>
      <c r="D207" s="199" t="s">
        <v>138</v>
      </c>
      <c r="E207" s="200" t="s">
        <v>1</v>
      </c>
      <c r="F207" s="201" t="s">
        <v>168</v>
      </c>
      <c r="G207" s="198"/>
      <c r="H207" s="200" t="s">
        <v>1</v>
      </c>
      <c r="I207" s="202"/>
      <c r="J207" s="198"/>
      <c r="K207" s="198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138</v>
      </c>
      <c r="AU207" s="207" t="s">
        <v>136</v>
      </c>
      <c r="AV207" s="13" t="s">
        <v>83</v>
      </c>
      <c r="AW207" s="13" t="s">
        <v>33</v>
      </c>
      <c r="AX207" s="13" t="s">
        <v>75</v>
      </c>
      <c r="AY207" s="207" t="s">
        <v>128</v>
      </c>
    </row>
    <row r="208" spans="2:51" s="14" customFormat="1" ht="12">
      <c r="B208" s="208"/>
      <c r="C208" s="209"/>
      <c r="D208" s="199" t="s">
        <v>138</v>
      </c>
      <c r="E208" s="210" t="s">
        <v>1</v>
      </c>
      <c r="F208" s="211" t="s">
        <v>83</v>
      </c>
      <c r="G208" s="209"/>
      <c r="H208" s="212">
        <v>1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138</v>
      </c>
      <c r="AU208" s="218" t="s">
        <v>136</v>
      </c>
      <c r="AV208" s="14" t="s">
        <v>136</v>
      </c>
      <c r="AW208" s="14" t="s">
        <v>33</v>
      </c>
      <c r="AX208" s="14" t="s">
        <v>83</v>
      </c>
      <c r="AY208" s="218" t="s">
        <v>128</v>
      </c>
    </row>
    <row r="209" spans="1:65" s="2" customFormat="1" ht="21.75" customHeight="1">
      <c r="A209" s="34"/>
      <c r="B209" s="35"/>
      <c r="C209" s="183" t="s">
        <v>256</v>
      </c>
      <c r="D209" s="183" t="s">
        <v>131</v>
      </c>
      <c r="E209" s="184" t="s">
        <v>257</v>
      </c>
      <c r="F209" s="185" t="s">
        <v>258</v>
      </c>
      <c r="G209" s="186" t="s">
        <v>134</v>
      </c>
      <c r="H209" s="187">
        <v>1</v>
      </c>
      <c r="I209" s="188"/>
      <c r="J209" s="189">
        <f>ROUND(I209*H209,2)</f>
        <v>0</v>
      </c>
      <c r="K209" s="190"/>
      <c r="L209" s="39"/>
      <c r="M209" s="191" t="s">
        <v>1</v>
      </c>
      <c r="N209" s="192" t="s">
        <v>41</v>
      </c>
      <c r="O209" s="71"/>
      <c r="P209" s="193">
        <f>O209*H209</f>
        <v>0</v>
      </c>
      <c r="Q209" s="193">
        <v>2E-05</v>
      </c>
      <c r="R209" s="193">
        <f>Q209*H209</f>
        <v>2E-05</v>
      </c>
      <c r="S209" s="193">
        <v>0</v>
      </c>
      <c r="T209" s="19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5" t="s">
        <v>227</v>
      </c>
      <c r="AT209" s="195" t="s">
        <v>131</v>
      </c>
      <c r="AU209" s="195" t="s">
        <v>136</v>
      </c>
      <c r="AY209" s="17" t="s">
        <v>128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17" t="s">
        <v>136</v>
      </c>
      <c r="BK209" s="196">
        <f>ROUND(I209*H209,2)</f>
        <v>0</v>
      </c>
      <c r="BL209" s="17" t="s">
        <v>227</v>
      </c>
      <c r="BM209" s="195" t="s">
        <v>259</v>
      </c>
    </row>
    <row r="210" spans="2:51" s="13" customFormat="1" ht="12">
      <c r="B210" s="197"/>
      <c r="C210" s="198"/>
      <c r="D210" s="199" t="s">
        <v>138</v>
      </c>
      <c r="E210" s="200" t="s">
        <v>1</v>
      </c>
      <c r="F210" s="201" t="s">
        <v>260</v>
      </c>
      <c r="G210" s="198"/>
      <c r="H210" s="200" t="s">
        <v>1</v>
      </c>
      <c r="I210" s="202"/>
      <c r="J210" s="198"/>
      <c r="K210" s="198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138</v>
      </c>
      <c r="AU210" s="207" t="s">
        <v>136</v>
      </c>
      <c r="AV210" s="13" t="s">
        <v>83</v>
      </c>
      <c r="AW210" s="13" t="s">
        <v>33</v>
      </c>
      <c r="AX210" s="13" t="s">
        <v>75</v>
      </c>
      <c r="AY210" s="207" t="s">
        <v>128</v>
      </c>
    </row>
    <row r="211" spans="2:51" s="14" customFormat="1" ht="12">
      <c r="B211" s="208"/>
      <c r="C211" s="209"/>
      <c r="D211" s="199" t="s">
        <v>138</v>
      </c>
      <c r="E211" s="210" t="s">
        <v>1</v>
      </c>
      <c r="F211" s="211" t="s">
        <v>83</v>
      </c>
      <c r="G211" s="209"/>
      <c r="H211" s="212">
        <v>1</v>
      </c>
      <c r="I211" s="213"/>
      <c r="J211" s="209"/>
      <c r="K211" s="209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138</v>
      </c>
      <c r="AU211" s="218" t="s">
        <v>136</v>
      </c>
      <c r="AV211" s="14" t="s">
        <v>136</v>
      </c>
      <c r="AW211" s="14" t="s">
        <v>33</v>
      </c>
      <c r="AX211" s="14" t="s">
        <v>75</v>
      </c>
      <c r="AY211" s="218" t="s">
        <v>128</v>
      </c>
    </row>
    <row r="212" spans="2:51" s="15" customFormat="1" ht="12">
      <c r="B212" s="219"/>
      <c r="C212" s="220"/>
      <c r="D212" s="199" t="s">
        <v>138</v>
      </c>
      <c r="E212" s="221" t="s">
        <v>1</v>
      </c>
      <c r="F212" s="222" t="s">
        <v>178</v>
      </c>
      <c r="G212" s="220"/>
      <c r="H212" s="223">
        <v>1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138</v>
      </c>
      <c r="AU212" s="229" t="s">
        <v>136</v>
      </c>
      <c r="AV212" s="15" t="s">
        <v>135</v>
      </c>
      <c r="AW212" s="15" t="s">
        <v>33</v>
      </c>
      <c r="AX212" s="15" t="s">
        <v>83</v>
      </c>
      <c r="AY212" s="229" t="s">
        <v>128</v>
      </c>
    </row>
    <row r="213" spans="1:65" s="2" customFormat="1" ht="16.5" customHeight="1">
      <c r="A213" s="34"/>
      <c r="B213" s="35"/>
      <c r="C213" s="230" t="s">
        <v>261</v>
      </c>
      <c r="D213" s="230" t="s">
        <v>262</v>
      </c>
      <c r="E213" s="231" t="s">
        <v>263</v>
      </c>
      <c r="F213" s="232" t="s">
        <v>264</v>
      </c>
      <c r="G213" s="233" t="s">
        <v>151</v>
      </c>
      <c r="H213" s="234">
        <v>1</v>
      </c>
      <c r="I213" s="235"/>
      <c r="J213" s="236">
        <f>ROUND(I213*H213,2)</f>
        <v>0</v>
      </c>
      <c r="K213" s="237"/>
      <c r="L213" s="238"/>
      <c r="M213" s="239" t="s">
        <v>1</v>
      </c>
      <c r="N213" s="240" t="s">
        <v>41</v>
      </c>
      <c r="O213" s="71"/>
      <c r="P213" s="193">
        <f>O213*H213</f>
        <v>0</v>
      </c>
      <c r="Q213" s="193">
        <v>0.00025</v>
      </c>
      <c r="R213" s="193">
        <f>Q213*H213</f>
        <v>0.00025</v>
      </c>
      <c r="S213" s="193">
        <v>0</v>
      </c>
      <c r="T213" s="19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5" t="s">
        <v>265</v>
      </c>
      <c r="AT213" s="195" t="s">
        <v>262</v>
      </c>
      <c r="AU213" s="195" t="s">
        <v>136</v>
      </c>
      <c r="AY213" s="17" t="s">
        <v>128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17" t="s">
        <v>136</v>
      </c>
      <c r="BK213" s="196">
        <f>ROUND(I213*H213,2)</f>
        <v>0</v>
      </c>
      <c r="BL213" s="17" t="s">
        <v>227</v>
      </c>
      <c r="BM213" s="195" t="s">
        <v>266</v>
      </c>
    </row>
    <row r="214" spans="1:65" s="2" customFormat="1" ht="24.15" customHeight="1">
      <c r="A214" s="34"/>
      <c r="B214" s="35"/>
      <c r="C214" s="183" t="s">
        <v>267</v>
      </c>
      <c r="D214" s="183" t="s">
        <v>131</v>
      </c>
      <c r="E214" s="184" t="s">
        <v>268</v>
      </c>
      <c r="F214" s="185" t="s">
        <v>269</v>
      </c>
      <c r="G214" s="186" t="s">
        <v>151</v>
      </c>
      <c r="H214" s="187">
        <v>30</v>
      </c>
      <c r="I214" s="188"/>
      <c r="J214" s="189">
        <f>ROUND(I214*H214,2)</f>
        <v>0</v>
      </c>
      <c r="K214" s="190"/>
      <c r="L214" s="39"/>
      <c r="M214" s="191" t="s">
        <v>1</v>
      </c>
      <c r="N214" s="192" t="s">
        <v>41</v>
      </c>
      <c r="O214" s="71"/>
      <c r="P214" s="193">
        <f>O214*H214</f>
        <v>0</v>
      </c>
      <c r="Q214" s="193">
        <v>0.00019</v>
      </c>
      <c r="R214" s="193">
        <f>Q214*H214</f>
        <v>0.0057</v>
      </c>
      <c r="S214" s="193">
        <v>0</v>
      </c>
      <c r="T214" s="194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5" t="s">
        <v>227</v>
      </c>
      <c r="AT214" s="195" t="s">
        <v>131</v>
      </c>
      <c r="AU214" s="195" t="s">
        <v>136</v>
      </c>
      <c r="AY214" s="17" t="s">
        <v>128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17" t="s">
        <v>136</v>
      </c>
      <c r="BK214" s="196">
        <f>ROUND(I214*H214,2)</f>
        <v>0</v>
      </c>
      <c r="BL214" s="17" t="s">
        <v>227</v>
      </c>
      <c r="BM214" s="195" t="s">
        <v>270</v>
      </c>
    </row>
    <row r="215" spans="1:65" s="2" customFormat="1" ht="24.15" customHeight="1">
      <c r="A215" s="34"/>
      <c r="B215" s="35"/>
      <c r="C215" s="183" t="s">
        <v>271</v>
      </c>
      <c r="D215" s="183" t="s">
        <v>131</v>
      </c>
      <c r="E215" s="184" t="s">
        <v>272</v>
      </c>
      <c r="F215" s="185" t="s">
        <v>273</v>
      </c>
      <c r="G215" s="186" t="s">
        <v>205</v>
      </c>
      <c r="H215" s="187">
        <v>0.006</v>
      </c>
      <c r="I215" s="188"/>
      <c r="J215" s="189">
        <f>ROUND(I215*H215,2)</f>
        <v>0</v>
      </c>
      <c r="K215" s="190"/>
      <c r="L215" s="39"/>
      <c r="M215" s="191" t="s">
        <v>1</v>
      </c>
      <c r="N215" s="192" t="s">
        <v>41</v>
      </c>
      <c r="O215" s="71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5" t="s">
        <v>227</v>
      </c>
      <c r="AT215" s="195" t="s">
        <v>131</v>
      </c>
      <c r="AU215" s="195" t="s">
        <v>136</v>
      </c>
      <c r="AY215" s="17" t="s">
        <v>128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7" t="s">
        <v>136</v>
      </c>
      <c r="BK215" s="196">
        <f>ROUND(I215*H215,2)</f>
        <v>0</v>
      </c>
      <c r="BL215" s="17" t="s">
        <v>227</v>
      </c>
      <c r="BM215" s="195" t="s">
        <v>274</v>
      </c>
    </row>
    <row r="216" spans="1:65" s="2" customFormat="1" ht="24.15" customHeight="1">
      <c r="A216" s="34"/>
      <c r="B216" s="35"/>
      <c r="C216" s="183" t="s">
        <v>275</v>
      </c>
      <c r="D216" s="183" t="s">
        <v>131</v>
      </c>
      <c r="E216" s="184" t="s">
        <v>276</v>
      </c>
      <c r="F216" s="185" t="s">
        <v>277</v>
      </c>
      <c r="G216" s="186" t="s">
        <v>205</v>
      </c>
      <c r="H216" s="187">
        <v>0.006</v>
      </c>
      <c r="I216" s="188"/>
      <c r="J216" s="189">
        <f>ROUND(I216*H216,2)</f>
        <v>0</v>
      </c>
      <c r="K216" s="190"/>
      <c r="L216" s="39"/>
      <c r="M216" s="191" t="s">
        <v>1</v>
      </c>
      <c r="N216" s="192" t="s">
        <v>41</v>
      </c>
      <c r="O216" s="71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5" t="s">
        <v>227</v>
      </c>
      <c r="AT216" s="195" t="s">
        <v>131</v>
      </c>
      <c r="AU216" s="195" t="s">
        <v>136</v>
      </c>
      <c r="AY216" s="17" t="s">
        <v>128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17" t="s">
        <v>136</v>
      </c>
      <c r="BK216" s="196">
        <f>ROUND(I216*H216,2)</f>
        <v>0</v>
      </c>
      <c r="BL216" s="17" t="s">
        <v>227</v>
      </c>
      <c r="BM216" s="195" t="s">
        <v>278</v>
      </c>
    </row>
    <row r="217" spans="1:65" s="2" customFormat="1" ht="24.15" customHeight="1">
      <c r="A217" s="34"/>
      <c r="B217" s="35"/>
      <c r="C217" s="183" t="s">
        <v>279</v>
      </c>
      <c r="D217" s="183" t="s">
        <v>131</v>
      </c>
      <c r="E217" s="184" t="s">
        <v>280</v>
      </c>
      <c r="F217" s="185" t="s">
        <v>281</v>
      </c>
      <c r="G217" s="186" t="s">
        <v>205</v>
      </c>
      <c r="H217" s="187">
        <v>0.006</v>
      </c>
      <c r="I217" s="188"/>
      <c r="J217" s="189">
        <f>ROUND(I217*H217,2)</f>
        <v>0</v>
      </c>
      <c r="K217" s="190"/>
      <c r="L217" s="39"/>
      <c r="M217" s="191" t="s">
        <v>1</v>
      </c>
      <c r="N217" s="192" t="s">
        <v>41</v>
      </c>
      <c r="O217" s="71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5" t="s">
        <v>227</v>
      </c>
      <c r="AT217" s="195" t="s">
        <v>131</v>
      </c>
      <c r="AU217" s="195" t="s">
        <v>136</v>
      </c>
      <c r="AY217" s="17" t="s">
        <v>128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7" t="s">
        <v>136</v>
      </c>
      <c r="BK217" s="196">
        <f>ROUND(I217*H217,2)</f>
        <v>0</v>
      </c>
      <c r="BL217" s="17" t="s">
        <v>227</v>
      </c>
      <c r="BM217" s="195" t="s">
        <v>282</v>
      </c>
    </row>
    <row r="218" spans="2:63" s="12" customFormat="1" ht="22.95" customHeight="1">
      <c r="B218" s="167"/>
      <c r="C218" s="168"/>
      <c r="D218" s="169" t="s">
        <v>74</v>
      </c>
      <c r="E218" s="181" t="s">
        <v>283</v>
      </c>
      <c r="F218" s="181" t="s">
        <v>284</v>
      </c>
      <c r="G218" s="168"/>
      <c r="H218" s="168"/>
      <c r="I218" s="171"/>
      <c r="J218" s="182">
        <f>BK218</f>
        <v>0</v>
      </c>
      <c r="K218" s="168"/>
      <c r="L218" s="173"/>
      <c r="M218" s="174"/>
      <c r="N218" s="175"/>
      <c r="O218" s="175"/>
      <c r="P218" s="176">
        <f>SUM(P219:P233)</f>
        <v>0</v>
      </c>
      <c r="Q218" s="175"/>
      <c r="R218" s="176">
        <f>SUM(R219:R233)</f>
        <v>0.00285</v>
      </c>
      <c r="S218" s="175"/>
      <c r="T218" s="177">
        <f>SUM(T219:T233)</f>
        <v>0.00241</v>
      </c>
      <c r="AR218" s="178" t="s">
        <v>136</v>
      </c>
      <c r="AT218" s="179" t="s">
        <v>74</v>
      </c>
      <c r="AU218" s="179" t="s">
        <v>83</v>
      </c>
      <c r="AY218" s="178" t="s">
        <v>128</v>
      </c>
      <c r="BK218" s="180">
        <f>SUM(BK219:BK233)</f>
        <v>0</v>
      </c>
    </row>
    <row r="219" spans="1:65" s="2" customFormat="1" ht="16.5" customHeight="1">
      <c r="A219" s="34"/>
      <c r="B219" s="35"/>
      <c r="C219" s="183" t="s">
        <v>285</v>
      </c>
      <c r="D219" s="183" t="s">
        <v>131</v>
      </c>
      <c r="E219" s="184" t="s">
        <v>286</v>
      </c>
      <c r="F219" s="185" t="s">
        <v>287</v>
      </c>
      <c r="G219" s="186" t="s">
        <v>288</v>
      </c>
      <c r="H219" s="187">
        <v>1</v>
      </c>
      <c r="I219" s="188"/>
      <c r="J219" s="189">
        <f>ROUND(I219*H219,2)</f>
        <v>0</v>
      </c>
      <c r="K219" s="190"/>
      <c r="L219" s="39"/>
      <c r="M219" s="191" t="s">
        <v>1</v>
      </c>
      <c r="N219" s="192" t="s">
        <v>41</v>
      </c>
      <c r="O219" s="71"/>
      <c r="P219" s="193">
        <f>O219*H219</f>
        <v>0</v>
      </c>
      <c r="Q219" s="193">
        <v>0</v>
      </c>
      <c r="R219" s="193">
        <f>Q219*H219</f>
        <v>0</v>
      </c>
      <c r="S219" s="193">
        <v>0.00156</v>
      </c>
      <c r="T219" s="194">
        <f>S219*H219</f>
        <v>0.00156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5" t="s">
        <v>227</v>
      </c>
      <c r="AT219" s="195" t="s">
        <v>131</v>
      </c>
      <c r="AU219" s="195" t="s">
        <v>136</v>
      </c>
      <c r="AY219" s="17" t="s">
        <v>128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7" t="s">
        <v>136</v>
      </c>
      <c r="BK219" s="196">
        <f>ROUND(I219*H219,2)</f>
        <v>0</v>
      </c>
      <c r="BL219" s="17" t="s">
        <v>227</v>
      </c>
      <c r="BM219" s="195" t="s">
        <v>289</v>
      </c>
    </row>
    <row r="220" spans="2:51" s="13" customFormat="1" ht="12">
      <c r="B220" s="197"/>
      <c r="C220" s="198"/>
      <c r="D220" s="199" t="s">
        <v>138</v>
      </c>
      <c r="E220" s="200" t="s">
        <v>1</v>
      </c>
      <c r="F220" s="201" t="s">
        <v>290</v>
      </c>
      <c r="G220" s="198"/>
      <c r="H220" s="200" t="s">
        <v>1</v>
      </c>
      <c r="I220" s="202"/>
      <c r="J220" s="198"/>
      <c r="K220" s="198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138</v>
      </c>
      <c r="AU220" s="207" t="s">
        <v>136</v>
      </c>
      <c r="AV220" s="13" t="s">
        <v>83</v>
      </c>
      <c r="AW220" s="13" t="s">
        <v>33</v>
      </c>
      <c r="AX220" s="13" t="s">
        <v>75</v>
      </c>
      <c r="AY220" s="207" t="s">
        <v>128</v>
      </c>
    </row>
    <row r="221" spans="2:51" s="14" customFormat="1" ht="12">
      <c r="B221" s="208"/>
      <c r="C221" s="209"/>
      <c r="D221" s="199" t="s">
        <v>138</v>
      </c>
      <c r="E221" s="210" t="s">
        <v>1</v>
      </c>
      <c r="F221" s="211" t="s">
        <v>83</v>
      </c>
      <c r="G221" s="209"/>
      <c r="H221" s="212">
        <v>1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138</v>
      </c>
      <c r="AU221" s="218" t="s">
        <v>136</v>
      </c>
      <c r="AV221" s="14" t="s">
        <v>136</v>
      </c>
      <c r="AW221" s="14" t="s">
        <v>33</v>
      </c>
      <c r="AX221" s="14" t="s">
        <v>83</v>
      </c>
      <c r="AY221" s="218" t="s">
        <v>128</v>
      </c>
    </row>
    <row r="222" spans="1:65" s="2" customFormat="1" ht="24.15" customHeight="1">
      <c r="A222" s="34"/>
      <c r="B222" s="35"/>
      <c r="C222" s="183" t="s">
        <v>291</v>
      </c>
      <c r="D222" s="183" t="s">
        <v>131</v>
      </c>
      <c r="E222" s="184" t="s">
        <v>292</v>
      </c>
      <c r="F222" s="185" t="s">
        <v>293</v>
      </c>
      <c r="G222" s="186" t="s">
        <v>134</v>
      </c>
      <c r="H222" s="187">
        <v>1</v>
      </c>
      <c r="I222" s="188"/>
      <c r="J222" s="189">
        <f>ROUND(I222*H222,2)</f>
        <v>0</v>
      </c>
      <c r="K222" s="190"/>
      <c r="L222" s="39"/>
      <c r="M222" s="191" t="s">
        <v>1</v>
      </c>
      <c r="N222" s="192" t="s">
        <v>41</v>
      </c>
      <c r="O222" s="71"/>
      <c r="P222" s="193">
        <f>O222*H222</f>
        <v>0</v>
      </c>
      <c r="Q222" s="193">
        <v>0.00016</v>
      </c>
      <c r="R222" s="193">
        <f>Q222*H222</f>
        <v>0.00016</v>
      </c>
      <c r="S222" s="193">
        <v>0</v>
      </c>
      <c r="T222" s="19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5" t="s">
        <v>227</v>
      </c>
      <c r="AT222" s="195" t="s">
        <v>131</v>
      </c>
      <c r="AU222" s="195" t="s">
        <v>136</v>
      </c>
      <c r="AY222" s="17" t="s">
        <v>128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17" t="s">
        <v>136</v>
      </c>
      <c r="BK222" s="196">
        <f>ROUND(I222*H222,2)</f>
        <v>0</v>
      </c>
      <c r="BL222" s="17" t="s">
        <v>227</v>
      </c>
      <c r="BM222" s="195" t="s">
        <v>294</v>
      </c>
    </row>
    <row r="223" spans="1:65" s="2" customFormat="1" ht="21.75" customHeight="1">
      <c r="A223" s="34"/>
      <c r="B223" s="35"/>
      <c r="C223" s="230" t="s">
        <v>295</v>
      </c>
      <c r="D223" s="230" t="s">
        <v>262</v>
      </c>
      <c r="E223" s="231" t="s">
        <v>296</v>
      </c>
      <c r="F223" s="232" t="s">
        <v>297</v>
      </c>
      <c r="G223" s="233" t="s">
        <v>134</v>
      </c>
      <c r="H223" s="234">
        <v>1</v>
      </c>
      <c r="I223" s="235"/>
      <c r="J223" s="236">
        <f>ROUND(I223*H223,2)</f>
        <v>0</v>
      </c>
      <c r="K223" s="237"/>
      <c r="L223" s="238"/>
      <c r="M223" s="239" t="s">
        <v>1</v>
      </c>
      <c r="N223" s="240" t="s">
        <v>41</v>
      </c>
      <c r="O223" s="71"/>
      <c r="P223" s="193">
        <f>O223*H223</f>
        <v>0</v>
      </c>
      <c r="Q223" s="193">
        <v>0.002</v>
      </c>
      <c r="R223" s="193">
        <f>Q223*H223</f>
        <v>0.002</v>
      </c>
      <c r="S223" s="193">
        <v>0</v>
      </c>
      <c r="T223" s="19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5" t="s">
        <v>265</v>
      </c>
      <c r="AT223" s="195" t="s">
        <v>262</v>
      </c>
      <c r="AU223" s="195" t="s">
        <v>136</v>
      </c>
      <c r="AY223" s="17" t="s">
        <v>128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7" t="s">
        <v>136</v>
      </c>
      <c r="BK223" s="196">
        <f>ROUND(I223*H223,2)</f>
        <v>0</v>
      </c>
      <c r="BL223" s="17" t="s">
        <v>227</v>
      </c>
      <c r="BM223" s="195" t="s">
        <v>298</v>
      </c>
    </row>
    <row r="224" spans="1:65" s="2" customFormat="1" ht="16.5" customHeight="1">
      <c r="A224" s="34"/>
      <c r="B224" s="35"/>
      <c r="C224" s="183" t="s">
        <v>299</v>
      </c>
      <c r="D224" s="183" t="s">
        <v>131</v>
      </c>
      <c r="E224" s="184" t="s">
        <v>300</v>
      </c>
      <c r="F224" s="185" t="s">
        <v>301</v>
      </c>
      <c r="G224" s="186" t="s">
        <v>134</v>
      </c>
      <c r="H224" s="187">
        <v>1</v>
      </c>
      <c r="I224" s="188"/>
      <c r="J224" s="189">
        <f>ROUND(I224*H224,2)</f>
        <v>0</v>
      </c>
      <c r="K224" s="190"/>
      <c r="L224" s="39"/>
      <c r="M224" s="191" t="s">
        <v>1</v>
      </c>
      <c r="N224" s="192" t="s">
        <v>41</v>
      </c>
      <c r="O224" s="71"/>
      <c r="P224" s="193">
        <f>O224*H224</f>
        <v>0</v>
      </c>
      <c r="Q224" s="193">
        <v>0</v>
      </c>
      <c r="R224" s="193">
        <f>Q224*H224</f>
        <v>0</v>
      </c>
      <c r="S224" s="193">
        <v>0.00085</v>
      </c>
      <c r="T224" s="194">
        <f>S224*H224</f>
        <v>0.00085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5" t="s">
        <v>227</v>
      </c>
      <c r="AT224" s="195" t="s">
        <v>131</v>
      </c>
      <c r="AU224" s="195" t="s">
        <v>136</v>
      </c>
      <c r="AY224" s="17" t="s">
        <v>128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17" t="s">
        <v>136</v>
      </c>
      <c r="BK224" s="196">
        <f>ROUND(I224*H224,2)</f>
        <v>0</v>
      </c>
      <c r="BL224" s="17" t="s">
        <v>227</v>
      </c>
      <c r="BM224" s="195" t="s">
        <v>302</v>
      </c>
    </row>
    <row r="225" spans="1:65" s="2" customFormat="1" ht="24.15" customHeight="1">
      <c r="A225" s="34"/>
      <c r="B225" s="35"/>
      <c r="C225" s="183" t="s">
        <v>265</v>
      </c>
      <c r="D225" s="183" t="s">
        <v>131</v>
      </c>
      <c r="E225" s="184" t="s">
        <v>303</v>
      </c>
      <c r="F225" s="185" t="s">
        <v>304</v>
      </c>
      <c r="G225" s="186" t="s">
        <v>134</v>
      </c>
      <c r="H225" s="187">
        <v>1</v>
      </c>
      <c r="I225" s="188"/>
      <c r="J225" s="189">
        <f>ROUND(I225*H225,2)</f>
        <v>0</v>
      </c>
      <c r="K225" s="190"/>
      <c r="L225" s="39"/>
      <c r="M225" s="191" t="s">
        <v>1</v>
      </c>
      <c r="N225" s="192" t="s">
        <v>41</v>
      </c>
      <c r="O225" s="71"/>
      <c r="P225" s="193">
        <f>O225*H225</f>
        <v>0</v>
      </c>
      <c r="Q225" s="193">
        <v>0.00038</v>
      </c>
      <c r="R225" s="193">
        <f>Q225*H225</f>
        <v>0.00038</v>
      </c>
      <c r="S225" s="193">
        <v>0</v>
      </c>
      <c r="T225" s="19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227</v>
      </c>
      <c r="AT225" s="195" t="s">
        <v>131</v>
      </c>
      <c r="AU225" s="195" t="s">
        <v>136</v>
      </c>
      <c r="AY225" s="17" t="s">
        <v>128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7" t="s">
        <v>136</v>
      </c>
      <c r="BK225" s="196">
        <f>ROUND(I225*H225,2)</f>
        <v>0</v>
      </c>
      <c r="BL225" s="17" t="s">
        <v>227</v>
      </c>
      <c r="BM225" s="195" t="s">
        <v>305</v>
      </c>
    </row>
    <row r="226" spans="2:51" s="13" customFormat="1" ht="12">
      <c r="B226" s="197"/>
      <c r="C226" s="198"/>
      <c r="D226" s="199" t="s">
        <v>138</v>
      </c>
      <c r="E226" s="200" t="s">
        <v>1</v>
      </c>
      <c r="F226" s="201" t="s">
        <v>306</v>
      </c>
      <c r="G226" s="198"/>
      <c r="H226" s="200" t="s">
        <v>1</v>
      </c>
      <c r="I226" s="202"/>
      <c r="J226" s="198"/>
      <c r="K226" s="198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138</v>
      </c>
      <c r="AU226" s="207" t="s">
        <v>136</v>
      </c>
      <c r="AV226" s="13" t="s">
        <v>83</v>
      </c>
      <c r="AW226" s="13" t="s">
        <v>33</v>
      </c>
      <c r="AX226" s="13" t="s">
        <v>75</v>
      </c>
      <c r="AY226" s="207" t="s">
        <v>128</v>
      </c>
    </row>
    <row r="227" spans="2:51" s="14" customFormat="1" ht="12">
      <c r="B227" s="208"/>
      <c r="C227" s="209"/>
      <c r="D227" s="199" t="s">
        <v>138</v>
      </c>
      <c r="E227" s="210" t="s">
        <v>1</v>
      </c>
      <c r="F227" s="211" t="s">
        <v>83</v>
      </c>
      <c r="G227" s="209"/>
      <c r="H227" s="212">
        <v>1</v>
      </c>
      <c r="I227" s="213"/>
      <c r="J227" s="209"/>
      <c r="K227" s="209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138</v>
      </c>
      <c r="AU227" s="218" t="s">
        <v>136</v>
      </c>
      <c r="AV227" s="14" t="s">
        <v>136</v>
      </c>
      <c r="AW227" s="14" t="s">
        <v>33</v>
      </c>
      <c r="AX227" s="14" t="s">
        <v>83</v>
      </c>
      <c r="AY227" s="218" t="s">
        <v>128</v>
      </c>
    </row>
    <row r="228" spans="1:65" s="2" customFormat="1" ht="16.5" customHeight="1">
      <c r="A228" s="34"/>
      <c r="B228" s="35"/>
      <c r="C228" s="183" t="s">
        <v>307</v>
      </c>
      <c r="D228" s="183" t="s">
        <v>131</v>
      </c>
      <c r="E228" s="184" t="s">
        <v>308</v>
      </c>
      <c r="F228" s="185" t="s">
        <v>309</v>
      </c>
      <c r="G228" s="186" t="s">
        <v>134</v>
      </c>
      <c r="H228" s="187">
        <v>1</v>
      </c>
      <c r="I228" s="188"/>
      <c r="J228" s="189">
        <f>ROUND(I228*H228,2)</f>
        <v>0</v>
      </c>
      <c r="K228" s="190"/>
      <c r="L228" s="39"/>
      <c r="M228" s="191" t="s">
        <v>1</v>
      </c>
      <c r="N228" s="192" t="s">
        <v>41</v>
      </c>
      <c r="O228" s="71"/>
      <c r="P228" s="193">
        <f>O228*H228</f>
        <v>0</v>
      </c>
      <c r="Q228" s="193">
        <v>0.00031</v>
      </c>
      <c r="R228" s="193">
        <f>Q228*H228</f>
        <v>0.00031</v>
      </c>
      <c r="S228" s="193">
        <v>0</v>
      </c>
      <c r="T228" s="194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5" t="s">
        <v>227</v>
      </c>
      <c r="AT228" s="195" t="s">
        <v>131</v>
      </c>
      <c r="AU228" s="195" t="s">
        <v>136</v>
      </c>
      <c r="AY228" s="17" t="s">
        <v>128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17" t="s">
        <v>136</v>
      </c>
      <c r="BK228" s="196">
        <f>ROUND(I228*H228,2)</f>
        <v>0</v>
      </c>
      <c r="BL228" s="17" t="s">
        <v>227</v>
      </c>
      <c r="BM228" s="195" t="s">
        <v>310</v>
      </c>
    </row>
    <row r="229" spans="2:51" s="13" customFormat="1" ht="12">
      <c r="B229" s="197"/>
      <c r="C229" s="198"/>
      <c r="D229" s="199" t="s">
        <v>138</v>
      </c>
      <c r="E229" s="200" t="s">
        <v>1</v>
      </c>
      <c r="F229" s="201" t="s">
        <v>192</v>
      </c>
      <c r="G229" s="198"/>
      <c r="H229" s="200" t="s">
        <v>1</v>
      </c>
      <c r="I229" s="202"/>
      <c r="J229" s="198"/>
      <c r="K229" s="198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138</v>
      </c>
      <c r="AU229" s="207" t="s">
        <v>136</v>
      </c>
      <c r="AV229" s="13" t="s">
        <v>83</v>
      </c>
      <c r="AW229" s="13" t="s">
        <v>33</v>
      </c>
      <c r="AX229" s="13" t="s">
        <v>75</v>
      </c>
      <c r="AY229" s="207" t="s">
        <v>128</v>
      </c>
    </row>
    <row r="230" spans="2:51" s="14" customFormat="1" ht="12">
      <c r="B230" s="208"/>
      <c r="C230" s="209"/>
      <c r="D230" s="199" t="s">
        <v>138</v>
      </c>
      <c r="E230" s="210" t="s">
        <v>1</v>
      </c>
      <c r="F230" s="211" t="s">
        <v>83</v>
      </c>
      <c r="G230" s="209"/>
      <c r="H230" s="212">
        <v>1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138</v>
      </c>
      <c r="AU230" s="218" t="s">
        <v>136</v>
      </c>
      <c r="AV230" s="14" t="s">
        <v>136</v>
      </c>
      <c r="AW230" s="14" t="s">
        <v>33</v>
      </c>
      <c r="AX230" s="14" t="s">
        <v>83</v>
      </c>
      <c r="AY230" s="218" t="s">
        <v>128</v>
      </c>
    </row>
    <row r="231" spans="1:65" s="2" customFormat="1" ht="24.15" customHeight="1">
      <c r="A231" s="34"/>
      <c r="B231" s="35"/>
      <c r="C231" s="183" t="s">
        <v>311</v>
      </c>
      <c r="D231" s="183" t="s">
        <v>131</v>
      </c>
      <c r="E231" s="184" t="s">
        <v>312</v>
      </c>
      <c r="F231" s="185" t="s">
        <v>313</v>
      </c>
      <c r="G231" s="186" t="s">
        <v>205</v>
      </c>
      <c r="H231" s="187">
        <v>0.003</v>
      </c>
      <c r="I231" s="188"/>
      <c r="J231" s="189">
        <f>ROUND(I231*H231,2)</f>
        <v>0</v>
      </c>
      <c r="K231" s="190"/>
      <c r="L231" s="39"/>
      <c r="M231" s="191" t="s">
        <v>1</v>
      </c>
      <c r="N231" s="192" t="s">
        <v>41</v>
      </c>
      <c r="O231" s="71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5" t="s">
        <v>227</v>
      </c>
      <c r="AT231" s="195" t="s">
        <v>131</v>
      </c>
      <c r="AU231" s="195" t="s">
        <v>136</v>
      </c>
      <c r="AY231" s="17" t="s">
        <v>128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7" t="s">
        <v>136</v>
      </c>
      <c r="BK231" s="196">
        <f>ROUND(I231*H231,2)</f>
        <v>0</v>
      </c>
      <c r="BL231" s="17" t="s">
        <v>227</v>
      </c>
      <c r="BM231" s="195" t="s">
        <v>314</v>
      </c>
    </row>
    <row r="232" spans="1:65" s="2" customFormat="1" ht="24.15" customHeight="1">
      <c r="A232" s="34"/>
      <c r="B232" s="35"/>
      <c r="C232" s="183" t="s">
        <v>315</v>
      </c>
      <c r="D232" s="183" t="s">
        <v>131</v>
      </c>
      <c r="E232" s="184" t="s">
        <v>316</v>
      </c>
      <c r="F232" s="185" t="s">
        <v>317</v>
      </c>
      <c r="G232" s="186" t="s">
        <v>205</v>
      </c>
      <c r="H232" s="187">
        <v>0.003</v>
      </c>
      <c r="I232" s="188"/>
      <c r="J232" s="189">
        <f>ROUND(I232*H232,2)</f>
        <v>0</v>
      </c>
      <c r="K232" s="190"/>
      <c r="L232" s="39"/>
      <c r="M232" s="191" t="s">
        <v>1</v>
      </c>
      <c r="N232" s="192" t="s">
        <v>41</v>
      </c>
      <c r="O232" s="71"/>
      <c r="P232" s="193">
        <f>O232*H232</f>
        <v>0</v>
      </c>
      <c r="Q232" s="193">
        <v>0</v>
      </c>
      <c r="R232" s="193">
        <f>Q232*H232</f>
        <v>0</v>
      </c>
      <c r="S232" s="193">
        <v>0</v>
      </c>
      <c r="T232" s="194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5" t="s">
        <v>227</v>
      </c>
      <c r="AT232" s="195" t="s">
        <v>131</v>
      </c>
      <c r="AU232" s="195" t="s">
        <v>136</v>
      </c>
      <c r="AY232" s="17" t="s">
        <v>128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17" t="s">
        <v>136</v>
      </c>
      <c r="BK232" s="196">
        <f>ROUND(I232*H232,2)</f>
        <v>0</v>
      </c>
      <c r="BL232" s="17" t="s">
        <v>227</v>
      </c>
      <c r="BM232" s="195" t="s">
        <v>318</v>
      </c>
    </row>
    <row r="233" spans="1:65" s="2" customFormat="1" ht="24.15" customHeight="1">
      <c r="A233" s="34"/>
      <c r="B233" s="35"/>
      <c r="C233" s="183" t="s">
        <v>319</v>
      </c>
      <c r="D233" s="183" t="s">
        <v>131</v>
      </c>
      <c r="E233" s="184" t="s">
        <v>320</v>
      </c>
      <c r="F233" s="185" t="s">
        <v>321</v>
      </c>
      <c r="G233" s="186" t="s">
        <v>205</v>
      </c>
      <c r="H233" s="187">
        <v>0.003</v>
      </c>
      <c r="I233" s="188"/>
      <c r="J233" s="189">
        <f>ROUND(I233*H233,2)</f>
        <v>0</v>
      </c>
      <c r="K233" s="190"/>
      <c r="L233" s="39"/>
      <c r="M233" s="191" t="s">
        <v>1</v>
      </c>
      <c r="N233" s="192" t="s">
        <v>41</v>
      </c>
      <c r="O233" s="71"/>
      <c r="P233" s="193">
        <f>O233*H233</f>
        <v>0</v>
      </c>
      <c r="Q233" s="193">
        <v>0</v>
      </c>
      <c r="R233" s="193">
        <f>Q233*H233</f>
        <v>0</v>
      </c>
      <c r="S233" s="193">
        <v>0</v>
      </c>
      <c r="T233" s="194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5" t="s">
        <v>227</v>
      </c>
      <c r="AT233" s="195" t="s">
        <v>131</v>
      </c>
      <c r="AU233" s="195" t="s">
        <v>136</v>
      </c>
      <c r="AY233" s="17" t="s">
        <v>128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17" t="s">
        <v>136</v>
      </c>
      <c r="BK233" s="196">
        <f>ROUND(I233*H233,2)</f>
        <v>0</v>
      </c>
      <c r="BL233" s="17" t="s">
        <v>227</v>
      </c>
      <c r="BM233" s="195" t="s">
        <v>322</v>
      </c>
    </row>
    <row r="234" spans="2:63" s="12" customFormat="1" ht="22.95" customHeight="1">
      <c r="B234" s="167"/>
      <c r="C234" s="168"/>
      <c r="D234" s="169" t="s">
        <v>74</v>
      </c>
      <c r="E234" s="181" t="s">
        <v>323</v>
      </c>
      <c r="F234" s="181" t="s">
        <v>324</v>
      </c>
      <c r="G234" s="168"/>
      <c r="H234" s="168"/>
      <c r="I234" s="171"/>
      <c r="J234" s="182">
        <f>BK234</f>
        <v>0</v>
      </c>
      <c r="K234" s="168"/>
      <c r="L234" s="173"/>
      <c r="M234" s="174"/>
      <c r="N234" s="175"/>
      <c r="O234" s="175"/>
      <c r="P234" s="176">
        <f>P235</f>
        <v>0</v>
      </c>
      <c r="Q234" s="175"/>
      <c r="R234" s="176">
        <f>R235</f>
        <v>0.01</v>
      </c>
      <c r="S234" s="175"/>
      <c r="T234" s="177">
        <f>T235</f>
        <v>0</v>
      </c>
      <c r="AR234" s="178" t="s">
        <v>136</v>
      </c>
      <c r="AT234" s="179" t="s">
        <v>74</v>
      </c>
      <c r="AU234" s="179" t="s">
        <v>83</v>
      </c>
      <c r="AY234" s="178" t="s">
        <v>128</v>
      </c>
      <c r="BK234" s="180">
        <f>BK235</f>
        <v>0</v>
      </c>
    </row>
    <row r="235" spans="1:65" s="2" customFormat="1" ht="16.5" customHeight="1">
      <c r="A235" s="34"/>
      <c r="B235" s="35"/>
      <c r="C235" s="183" t="s">
        <v>325</v>
      </c>
      <c r="D235" s="183" t="s">
        <v>131</v>
      </c>
      <c r="E235" s="184" t="s">
        <v>326</v>
      </c>
      <c r="F235" s="185" t="s">
        <v>327</v>
      </c>
      <c r="G235" s="186" t="s">
        <v>134</v>
      </c>
      <c r="H235" s="187">
        <v>5</v>
      </c>
      <c r="I235" s="188"/>
      <c r="J235" s="189">
        <f>ROUND(I235*H235,2)</f>
        <v>0</v>
      </c>
      <c r="K235" s="190"/>
      <c r="L235" s="39"/>
      <c r="M235" s="191" t="s">
        <v>1</v>
      </c>
      <c r="N235" s="192" t="s">
        <v>41</v>
      </c>
      <c r="O235" s="71"/>
      <c r="P235" s="193">
        <f>O235*H235</f>
        <v>0</v>
      </c>
      <c r="Q235" s="193">
        <v>0.002</v>
      </c>
      <c r="R235" s="193">
        <f>Q235*H235</f>
        <v>0.01</v>
      </c>
      <c r="S235" s="193">
        <v>0</v>
      </c>
      <c r="T235" s="194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5" t="s">
        <v>227</v>
      </c>
      <c r="AT235" s="195" t="s">
        <v>131</v>
      </c>
      <c r="AU235" s="195" t="s">
        <v>136</v>
      </c>
      <c r="AY235" s="17" t="s">
        <v>128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7" t="s">
        <v>136</v>
      </c>
      <c r="BK235" s="196">
        <f>ROUND(I235*H235,2)</f>
        <v>0</v>
      </c>
      <c r="BL235" s="17" t="s">
        <v>227</v>
      </c>
      <c r="BM235" s="195" t="s">
        <v>328</v>
      </c>
    </row>
    <row r="236" spans="2:63" s="12" customFormat="1" ht="22.95" customHeight="1">
      <c r="B236" s="167"/>
      <c r="C236" s="168"/>
      <c r="D236" s="169" t="s">
        <v>74</v>
      </c>
      <c r="E236" s="181" t="s">
        <v>329</v>
      </c>
      <c r="F236" s="181" t="s">
        <v>330</v>
      </c>
      <c r="G236" s="168"/>
      <c r="H236" s="168"/>
      <c r="I236" s="171"/>
      <c r="J236" s="182">
        <f>BK236</f>
        <v>0</v>
      </c>
      <c r="K236" s="168"/>
      <c r="L236" s="173"/>
      <c r="M236" s="174"/>
      <c r="N236" s="175"/>
      <c r="O236" s="175"/>
      <c r="P236" s="176">
        <f>SUM(P237:P241)</f>
        <v>0</v>
      </c>
      <c r="Q236" s="175"/>
      <c r="R236" s="176">
        <f>SUM(R237:R241)</f>
        <v>1.0500000000000001E-05</v>
      </c>
      <c r="S236" s="175"/>
      <c r="T236" s="177">
        <f>SUM(T237:T241)</f>
        <v>0</v>
      </c>
      <c r="AR236" s="178" t="s">
        <v>136</v>
      </c>
      <c r="AT236" s="179" t="s">
        <v>74</v>
      </c>
      <c r="AU236" s="179" t="s">
        <v>83</v>
      </c>
      <c r="AY236" s="178" t="s">
        <v>128</v>
      </c>
      <c r="BK236" s="180">
        <f>SUM(BK237:BK241)</f>
        <v>0</v>
      </c>
    </row>
    <row r="237" spans="1:65" s="2" customFormat="1" ht="24.15" customHeight="1">
      <c r="A237" s="34"/>
      <c r="B237" s="35"/>
      <c r="C237" s="183" t="s">
        <v>331</v>
      </c>
      <c r="D237" s="183" t="s">
        <v>131</v>
      </c>
      <c r="E237" s="184" t="s">
        <v>332</v>
      </c>
      <c r="F237" s="185" t="s">
        <v>333</v>
      </c>
      <c r="G237" s="186" t="s">
        <v>151</v>
      </c>
      <c r="H237" s="187">
        <v>1</v>
      </c>
      <c r="I237" s="188"/>
      <c r="J237" s="189">
        <f>ROUND(I237*H237,2)</f>
        <v>0</v>
      </c>
      <c r="K237" s="190"/>
      <c r="L237" s="39"/>
      <c r="M237" s="191" t="s">
        <v>1</v>
      </c>
      <c r="N237" s="192" t="s">
        <v>41</v>
      </c>
      <c r="O237" s="71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5" t="s">
        <v>227</v>
      </c>
      <c r="AT237" s="195" t="s">
        <v>131</v>
      </c>
      <c r="AU237" s="195" t="s">
        <v>136</v>
      </c>
      <c r="AY237" s="17" t="s">
        <v>128</v>
      </c>
      <c r="BE237" s="196">
        <f>IF(N237="základní",J237,0)</f>
        <v>0</v>
      </c>
      <c r="BF237" s="196">
        <f>IF(N237="snížená",J237,0)</f>
        <v>0</v>
      </c>
      <c r="BG237" s="196">
        <f>IF(N237="zákl. přenesená",J237,0)</f>
        <v>0</v>
      </c>
      <c r="BH237" s="196">
        <f>IF(N237="sníž. přenesená",J237,0)</f>
        <v>0</v>
      </c>
      <c r="BI237" s="196">
        <f>IF(N237="nulová",J237,0)</f>
        <v>0</v>
      </c>
      <c r="BJ237" s="17" t="s">
        <v>136</v>
      </c>
      <c r="BK237" s="196">
        <f>ROUND(I237*H237,2)</f>
        <v>0</v>
      </c>
      <c r="BL237" s="17" t="s">
        <v>227</v>
      </c>
      <c r="BM237" s="195" t="s">
        <v>334</v>
      </c>
    </row>
    <row r="238" spans="2:51" s="13" customFormat="1" ht="12">
      <c r="B238" s="197"/>
      <c r="C238" s="198"/>
      <c r="D238" s="199" t="s">
        <v>138</v>
      </c>
      <c r="E238" s="200" t="s">
        <v>1</v>
      </c>
      <c r="F238" s="201" t="s">
        <v>170</v>
      </c>
      <c r="G238" s="198"/>
      <c r="H238" s="200" t="s">
        <v>1</v>
      </c>
      <c r="I238" s="202"/>
      <c r="J238" s="198"/>
      <c r="K238" s="198"/>
      <c r="L238" s="203"/>
      <c r="M238" s="204"/>
      <c r="N238" s="205"/>
      <c r="O238" s="205"/>
      <c r="P238" s="205"/>
      <c r="Q238" s="205"/>
      <c r="R238" s="205"/>
      <c r="S238" s="205"/>
      <c r="T238" s="206"/>
      <c r="AT238" s="207" t="s">
        <v>138</v>
      </c>
      <c r="AU238" s="207" t="s">
        <v>136</v>
      </c>
      <c r="AV238" s="13" t="s">
        <v>83</v>
      </c>
      <c r="AW238" s="13" t="s">
        <v>33</v>
      </c>
      <c r="AX238" s="13" t="s">
        <v>75</v>
      </c>
      <c r="AY238" s="207" t="s">
        <v>128</v>
      </c>
    </row>
    <row r="239" spans="2:51" s="14" customFormat="1" ht="12">
      <c r="B239" s="208"/>
      <c r="C239" s="209"/>
      <c r="D239" s="199" t="s">
        <v>138</v>
      </c>
      <c r="E239" s="210" t="s">
        <v>1</v>
      </c>
      <c r="F239" s="211" t="s">
        <v>140</v>
      </c>
      <c r="G239" s="209"/>
      <c r="H239" s="212">
        <v>1</v>
      </c>
      <c r="I239" s="213"/>
      <c r="J239" s="209"/>
      <c r="K239" s="209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138</v>
      </c>
      <c r="AU239" s="218" t="s">
        <v>136</v>
      </c>
      <c r="AV239" s="14" t="s">
        <v>136</v>
      </c>
      <c r="AW239" s="14" t="s">
        <v>33</v>
      </c>
      <c r="AX239" s="14" t="s">
        <v>83</v>
      </c>
      <c r="AY239" s="218" t="s">
        <v>128</v>
      </c>
    </row>
    <row r="240" spans="1:65" s="2" customFormat="1" ht="16.5" customHeight="1">
      <c r="A240" s="34"/>
      <c r="B240" s="35"/>
      <c r="C240" s="230" t="s">
        <v>335</v>
      </c>
      <c r="D240" s="230" t="s">
        <v>262</v>
      </c>
      <c r="E240" s="231" t="s">
        <v>336</v>
      </c>
      <c r="F240" s="232" t="s">
        <v>337</v>
      </c>
      <c r="G240" s="233" t="s">
        <v>151</v>
      </c>
      <c r="H240" s="234">
        <v>1.05</v>
      </c>
      <c r="I240" s="235"/>
      <c r="J240" s="236">
        <f>ROUND(I240*H240,2)</f>
        <v>0</v>
      </c>
      <c r="K240" s="237"/>
      <c r="L240" s="238"/>
      <c r="M240" s="239" t="s">
        <v>1</v>
      </c>
      <c r="N240" s="240" t="s">
        <v>41</v>
      </c>
      <c r="O240" s="71"/>
      <c r="P240" s="193">
        <f>O240*H240</f>
        <v>0</v>
      </c>
      <c r="Q240" s="193">
        <v>1E-05</v>
      </c>
      <c r="R240" s="193">
        <f>Q240*H240</f>
        <v>1.0500000000000001E-05</v>
      </c>
      <c r="S240" s="193">
        <v>0</v>
      </c>
      <c r="T240" s="194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5" t="s">
        <v>265</v>
      </c>
      <c r="AT240" s="195" t="s">
        <v>262</v>
      </c>
      <c r="AU240" s="195" t="s">
        <v>136</v>
      </c>
      <c r="AY240" s="17" t="s">
        <v>128</v>
      </c>
      <c r="BE240" s="196">
        <f>IF(N240="základní",J240,0)</f>
        <v>0</v>
      </c>
      <c r="BF240" s="196">
        <f>IF(N240="snížená",J240,0)</f>
        <v>0</v>
      </c>
      <c r="BG240" s="196">
        <f>IF(N240="zákl. přenesená",J240,0)</f>
        <v>0</v>
      </c>
      <c r="BH240" s="196">
        <f>IF(N240="sníž. přenesená",J240,0)</f>
        <v>0</v>
      </c>
      <c r="BI240" s="196">
        <f>IF(N240="nulová",J240,0)</f>
        <v>0</v>
      </c>
      <c r="BJ240" s="17" t="s">
        <v>136</v>
      </c>
      <c r="BK240" s="196">
        <f>ROUND(I240*H240,2)</f>
        <v>0</v>
      </c>
      <c r="BL240" s="17" t="s">
        <v>227</v>
      </c>
      <c r="BM240" s="195" t="s">
        <v>338</v>
      </c>
    </row>
    <row r="241" spans="2:51" s="14" customFormat="1" ht="12">
      <c r="B241" s="208"/>
      <c r="C241" s="209"/>
      <c r="D241" s="199" t="s">
        <v>138</v>
      </c>
      <c r="E241" s="209"/>
      <c r="F241" s="211" t="s">
        <v>339</v>
      </c>
      <c r="G241" s="209"/>
      <c r="H241" s="212">
        <v>1.05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138</v>
      </c>
      <c r="AU241" s="218" t="s">
        <v>136</v>
      </c>
      <c r="AV241" s="14" t="s">
        <v>136</v>
      </c>
      <c r="AW241" s="14" t="s">
        <v>4</v>
      </c>
      <c r="AX241" s="14" t="s">
        <v>83</v>
      </c>
      <c r="AY241" s="218" t="s">
        <v>128</v>
      </c>
    </row>
    <row r="242" spans="2:63" s="12" customFormat="1" ht="22.95" customHeight="1">
      <c r="B242" s="167"/>
      <c r="C242" s="168"/>
      <c r="D242" s="169" t="s">
        <v>74</v>
      </c>
      <c r="E242" s="181" t="s">
        <v>340</v>
      </c>
      <c r="F242" s="181" t="s">
        <v>341</v>
      </c>
      <c r="G242" s="168"/>
      <c r="H242" s="168"/>
      <c r="I242" s="171"/>
      <c r="J242" s="182">
        <f>BK242</f>
        <v>0</v>
      </c>
      <c r="K242" s="168"/>
      <c r="L242" s="173"/>
      <c r="M242" s="174"/>
      <c r="N242" s="175"/>
      <c r="O242" s="175"/>
      <c r="P242" s="176">
        <f>SUM(P243:P264)</f>
        <v>0</v>
      </c>
      <c r="Q242" s="175"/>
      <c r="R242" s="176">
        <f>SUM(R243:R264)</f>
        <v>0.0067</v>
      </c>
      <c r="S242" s="175"/>
      <c r="T242" s="177">
        <f>SUM(T243:T264)</f>
        <v>0.1286</v>
      </c>
      <c r="AR242" s="178" t="s">
        <v>136</v>
      </c>
      <c r="AT242" s="179" t="s">
        <v>74</v>
      </c>
      <c r="AU242" s="179" t="s">
        <v>83</v>
      </c>
      <c r="AY242" s="178" t="s">
        <v>128</v>
      </c>
      <c r="BK242" s="180">
        <f>SUM(BK243:BK264)</f>
        <v>0</v>
      </c>
    </row>
    <row r="243" spans="1:65" s="2" customFormat="1" ht="16.5" customHeight="1">
      <c r="A243" s="34"/>
      <c r="B243" s="35"/>
      <c r="C243" s="183" t="s">
        <v>342</v>
      </c>
      <c r="D243" s="183" t="s">
        <v>131</v>
      </c>
      <c r="E243" s="184" t="s">
        <v>343</v>
      </c>
      <c r="F243" s="185" t="s">
        <v>344</v>
      </c>
      <c r="G243" s="186" t="s">
        <v>151</v>
      </c>
      <c r="H243" s="187">
        <v>4</v>
      </c>
      <c r="I243" s="188"/>
      <c r="J243" s="189">
        <f>ROUND(I243*H243,2)</f>
        <v>0</v>
      </c>
      <c r="K243" s="190"/>
      <c r="L243" s="39"/>
      <c r="M243" s="191" t="s">
        <v>1</v>
      </c>
      <c r="N243" s="192" t="s">
        <v>41</v>
      </c>
      <c r="O243" s="71"/>
      <c r="P243" s="193">
        <f>O243*H243</f>
        <v>0</v>
      </c>
      <c r="Q243" s="193">
        <v>0</v>
      </c>
      <c r="R243" s="193">
        <f>Q243*H243</f>
        <v>0</v>
      </c>
      <c r="S243" s="193">
        <v>0.01965</v>
      </c>
      <c r="T243" s="194">
        <f>S243*H243</f>
        <v>0.0786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5" t="s">
        <v>227</v>
      </c>
      <c r="AT243" s="195" t="s">
        <v>131</v>
      </c>
      <c r="AU243" s="195" t="s">
        <v>136</v>
      </c>
      <c r="AY243" s="17" t="s">
        <v>128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7" t="s">
        <v>136</v>
      </c>
      <c r="BK243" s="196">
        <f>ROUND(I243*H243,2)</f>
        <v>0</v>
      </c>
      <c r="BL243" s="17" t="s">
        <v>227</v>
      </c>
      <c r="BM243" s="195" t="s">
        <v>345</v>
      </c>
    </row>
    <row r="244" spans="2:51" s="13" customFormat="1" ht="12">
      <c r="B244" s="197"/>
      <c r="C244" s="198"/>
      <c r="D244" s="199" t="s">
        <v>138</v>
      </c>
      <c r="E244" s="200" t="s">
        <v>1</v>
      </c>
      <c r="F244" s="201" t="s">
        <v>346</v>
      </c>
      <c r="G244" s="198"/>
      <c r="H244" s="200" t="s">
        <v>1</v>
      </c>
      <c r="I244" s="202"/>
      <c r="J244" s="198"/>
      <c r="K244" s="198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138</v>
      </c>
      <c r="AU244" s="207" t="s">
        <v>136</v>
      </c>
      <c r="AV244" s="13" t="s">
        <v>83</v>
      </c>
      <c r="AW244" s="13" t="s">
        <v>33</v>
      </c>
      <c r="AX244" s="13" t="s">
        <v>75</v>
      </c>
      <c r="AY244" s="207" t="s">
        <v>128</v>
      </c>
    </row>
    <row r="245" spans="2:51" s="14" customFormat="1" ht="12">
      <c r="B245" s="208"/>
      <c r="C245" s="209"/>
      <c r="D245" s="199" t="s">
        <v>138</v>
      </c>
      <c r="E245" s="210" t="s">
        <v>1</v>
      </c>
      <c r="F245" s="211" t="s">
        <v>136</v>
      </c>
      <c r="G245" s="209"/>
      <c r="H245" s="212">
        <v>2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138</v>
      </c>
      <c r="AU245" s="218" t="s">
        <v>136</v>
      </c>
      <c r="AV245" s="14" t="s">
        <v>136</v>
      </c>
      <c r="AW245" s="14" t="s">
        <v>33</v>
      </c>
      <c r="AX245" s="14" t="s">
        <v>75</v>
      </c>
      <c r="AY245" s="218" t="s">
        <v>128</v>
      </c>
    </row>
    <row r="246" spans="2:51" s="13" customFormat="1" ht="12">
      <c r="B246" s="197"/>
      <c r="C246" s="198"/>
      <c r="D246" s="199" t="s">
        <v>138</v>
      </c>
      <c r="E246" s="200" t="s">
        <v>1</v>
      </c>
      <c r="F246" s="201" t="s">
        <v>347</v>
      </c>
      <c r="G246" s="198"/>
      <c r="H246" s="200" t="s">
        <v>1</v>
      </c>
      <c r="I246" s="202"/>
      <c r="J246" s="198"/>
      <c r="K246" s="198"/>
      <c r="L246" s="203"/>
      <c r="M246" s="204"/>
      <c r="N246" s="205"/>
      <c r="O246" s="205"/>
      <c r="P246" s="205"/>
      <c r="Q246" s="205"/>
      <c r="R246" s="205"/>
      <c r="S246" s="205"/>
      <c r="T246" s="206"/>
      <c r="AT246" s="207" t="s">
        <v>138</v>
      </c>
      <c r="AU246" s="207" t="s">
        <v>136</v>
      </c>
      <c r="AV246" s="13" t="s">
        <v>83</v>
      </c>
      <c r="AW246" s="13" t="s">
        <v>33</v>
      </c>
      <c r="AX246" s="13" t="s">
        <v>75</v>
      </c>
      <c r="AY246" s="207" t="s">
        <v>128</v>
      </c>
    </row>
    <row r="247" spans="2:51" s="14" customFormat="1" ht="12">
      <c r="B247" s="208"/>
      <c r="C247" s="209"/>
      <c r="D247" s="199" t="s">
        <v>138</v>
      </c>
      <c r="E247" s="210" t="s">
        <v>1</v>
      </c>
      <c r="F247" s="211" t="s">
        <v>83</v>
      </c>
      <c r="G247" s="209"/>
      <c r="H247" s="212">
        <v>1</v>
      </c>
      <c r="I247" s="213"/>
      <c r="J247" s="209"/>
      <c r="K247" s="209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138</v>
      </c>
      <c r="AU247" s="218" t="s">
        <v>136</v>
      </c>
      <c r="AV247" s="14" t="s">
        <v>136</v>
      </c>
      <c r="AW247" s="14" t="s">
        <v>33</v>
      </c>
      <c r="AX247" s="14" t="s">
        <v>75</v>
      </c>
      <c r="AY247" s="218" t="s">
        <v>128</v>
      </c>
    </row>
    <row r="248" spans="2:51" s="13" customFormat="1" ht="12">
      <c r="B248" s="197"/>
      <c r="C248" s="198"/>
      <c r="D248" s="199" t="s">
        <v>138</v>
      </c>
      <c r="E248" s="200" t="s">
        <v>1</v>
      </c>
      <c r="F248" s="201" t="s">
        <v>348</v>
      </c>
      <c r="G248" s="198"/>
      <c r="H248" s="200" t="s">
        <v>1</v>
      </c>
      <c r="I248" s="202"/>
      <c r="J248" s="198"/>
      <c r="K248" s="198"/>
      <c r="L248" s="203"/>
      <c r="M248" s="204"/>
      <c r="N248" s="205"/>
      <c r="O248" s="205"/>
      <c r="P248" s="205"/>
      <c r="Q248" s="205"/>
      <c r="R248" s="205"/>
      <c r="S248" s="205"/>
      <c r="T248" s="206"/>
      <c r="AT248" s="207" t="s">
        <v>138</v>
      </c>
      <c r="AU248" s="207" t="s">
        <v>136</v>
      </c>
      <c r="AV248" s="13" t="s">
        <v>83</v>
      </c>
      <c r="AW248" s="13" t="s">
        <v>33</v>
      </c>
      <c r="AX248" s="13" t="s">
        <v>75</v>
      </c>
      <c r="AY248" s="207" t="s">
        <v>128</v>
      </c>
    </row>
    <row r="249" spans="2:51" s="14" customFormat="1" ht="12">
      <c r="B249" s="208"/>
      <c r="C249" s="209"/>
      <c r="D249" s="199" t="s">
        <v>138</v>
      </c>
      <c r="E249" s="210" t="s">
        <v>1</v>
      </c>
      <c r="F249" s="211" t="s">
        <v>83</v>
      </c>
      <c r="G249" s="209"/>
      <c r="H249" s="212">
        <v>1</v>
      </c>
      <c r="I249" s="213"/>
      <c r="J249" s="209"/>
      <c r="K249" s="209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138</v>
      </c>
      <c r="AU249" s="218" t="s">
        <v>136</v>
      </c>
      <c r="AV249" s="14" t="s">
        <v>136</v>
      </c>
      <c r="AW249" s="14" t="s">
        <v>33</v>
      </c>
      <c r="AX249" s="14" t="s">
        <v>75</v>
      </c>
      <c r="AY249" s="218" t="s">
        <v>128</v>
      </c>
    </row>
    <row r="250" spans="2:51" s="15" customFormat="1" ht="12">
      <c r="B250" s="219"/>
      <c r="C250" s="220"/>
      <c r="D250" s="199" t="s">
        <v>138</v>
      </c>
      <c r="E250" s="221" t="s">
        <v>1</v>
      </c>
      <c r="F250" s="222" t="s">
        <v>178</v>
      </c>
      <c r="G250" s="220"/>
      <c r="H250" s="223">
        <v>4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138</v>
      </c>
      <c r="AU250" s="229" t="s">
        <v>136</v>
      </c>
      <c r="AV250" s="15" t="s">
        <v>135</v>
      </c>
      <c r="AW250" s="15" t="s">
        <v>33</v>
      </c>
      <c r="AX250" s="15" t="s">
        <v>83</v>
      </c>
      <c r="AY250" s="229" t="s">
        <v>128</v>
      </c>
    </row>
    <row r="251" spans="1:65" s="2" customFormat="1" ht="16.5" customHeight="1">
      <c r="A251" s="34"/>
      <c r="B251" s="35"/>
      <c r="C251" s="183" t="s">
        <v>349</v>
      </c>
      <c r="D251" s="183" t="s">
        <v>131</v>
      </c>
      <c r="E251" s="184" t="s">
        <v>350</v>
      </c>
      <c r="F251" s="185" t="s">
        <v>351</v>
      </c>
      <c r="G251" s="186" t="s">
        <v>134</v>
      </c>
      <c r="H251" s="187">
        <v>2</v>
      </c>
      <c r="I251" s="188"/>
      <c r="J251" s="189">
        <f>ROUND(I251*H251,2)</f>
        <v>0</v>
      </c>
      <c r="K251" s="190"/>
      <c r="L251" s="39"/>
      <c r="M251" s="191" t="s">
        <v>1</v>
      </c>
      <c r="N251" s="192" t="s">
        <v>41</v>
      </c>
      <c r="O251" s="71"/>
      <c r="P251" s="193">
        <f>O251*H251</f>
        <v>0</v>
      </c>
      <c r="Q251" s="193">
        <v>0</v>
      </c>
      <c r="R251" s="193">
        <f>Q251*H251</f>
        <v>0</v>
      </c>
      <c r="S251" s="193">
        <v>0.001</v>
      </c>
      <c r="T251" s="194">
        <f>S251*H251</f>
        <v>0.002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5" t="s">
        <v>227</v>
      </c>
      <c r="AT251" s="195" t="s">
        <v>131</v>
      </c>
      <c r="AU251" s="195" t="s">
        <v>136</v>
      </c>
      <c r="AY251" s="17" t="s">
        <v>128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17" t="s">
        <v>136</v>
      </c>
      <c r="BK251" s="196">
        <f>ROUND(I251*H251,2)</f>
        <v>0</v>
      </c>
      <c r="BL251" s="17" t="s">
        <v>227</v>
      </c>
      <c r="BM251" s="195" t="s">
        <v>352</v>
      </c>
    </row>
    <row r="252" spans="2:51" s="13" customFormat="1" ht="12">
      <c r="B252" s="197"/>
      <c r="C252" s="198"/>
      <c r="D252" s="199" t="s">
        <v>138</v>
      </c>
      <c r="E252" s="200" t="s">
        <v>1</v>
      </c>
      <c r="F252" s="201" t="s">
        <v>353</v>
      </c>
      <c r="G252" s="198"/>
      <c r="H252" s="200" t="s">
        <v>1</v>
      </c>
      <c r="I252" s="202"/>
      <c r="J252" s="198"/>
      <c r="K252" s="198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138</v>
      </c>
      <c r="AU252" s="207" t="s">
        <v>136</v>
      </c>
      <c r="AV252" s="13" t="s">
        <v>83</v>
      </c>
      <c r="AW252" s="13" t="s">
        <v>33</v>
      </c>
      <c r="AX252" s="13" t="s">
        <v>75</v>
      </c>
      <c r="AY252" s="207" t="s">
        <v>128</v>
      </c>
    </row>
    <row r="253" spans="2:51" s="14" customFormat="1" ht="12">
      <c r="B253" s="208"/>
      <c r="C253" s="209"/>
      <c r="D253" s="199" t="s">
        <v>138</v>
      </c>
      <c r="E253" s="210" t="s">
        <v>1</v>
      </c>
      <c r="F253" s="211" t="s">
        <v>83</v>
      </c>
      <c r="G253" s="209"/>
      <c r="H253" s="212">
        <v>1</v>
      </c>
      <c r="I253" s="213"/>
      <c r="J253" s="209"/>
      <c r="K253" s="209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138</v>
      </c>
      <c r="AU253" s="218" t="s">
        <v>136</v>
      </c>
      <c r="AV253" s="14" t="s">
        <v>136</v>
      </c>
      <c r="AW253" s="14" t="s">
        <v>33</v>
      </c>
      <c r="AX253" s="14" t="s">
        <v>75</v>
      </c>
      <c r="AY253" s="218" t="s">
        <v>128</v>
      </c>
    </row>
    <row r="254" spans="2:51" s="13" customFormat="1" ht="12">
      <c r="B254" s="197"/>
      <c r="C254" s="198"/>
      <c r="D254" s="199" t="s">
        <v>138</v>
      </c>
      <c r="E254" s="200" t="s">
        <v>1</v>
      </c>
      <c r="F254" s="201" t="s">
        <v>354</v>
      </c>
      <c r="G254" s="198"/>
      <c r="H254" s="200" t="s">
        <v>1</v>
      </c>
      <c r="I254" s="202"/>
      <c r="J254" s="198"/>
      <c r="K254" s="198"/>
      <c r="L254" s="203"/>
      <c r="M254" s="204"/>
      <c r="N254" s="205"/>
      <c r="O254" s="205"/>
      <c r="P254" s="205"/>
      <c r="Q254" s="205"/>
      <c r="R254" s="205"/>
      <c r="S254" s="205"/>
      <c r="T254" s="206"/>
      <c r="AT254" s="207" t="s">
        <v>138</v>
      </c>
      <c r="AU254" s="207" t="s">
        <v>136</v>
      </c>
      <c r="AV254" s="13" t="s">
        <v>83</v>
      </c>
      <c r="AW254" s="13" t="s">
        <v>33</v>
      </c>
      <c r="AX254" s="13" t="s">
        <v>75</v>
      </c>
      <c r="AY254" s="207" t="s">
        <v>128</v>
      </c>
    </row>
    <row r="255" spans="2:51" s="14" customFormat="1" ht="12">
      <c r="B255" s="208"/>
      <c r="C255" s="209"/>
      <c r="D255" s="199" t="s">
        <v>138</v>
      </c>
      <c r="E255" s="210" t="s">
        <v>1</v>
      </c>
      <c r="F255" s="211" t="s">
        <v>83</v>
      </c>
      <c r="G255" s="209"/>
      <c r="H255" s="212">
        <v>1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138</v>
      </c>
      <c r="AU255" s="218" t="s">
        <v>136</v>
      </c>
      <c r="AV255" s="14" t="s">
        <v>136</v>
      </c>
      <c r="AW255" s="14" t="s">
        <v>33</v>
      </c>
      <c r="AX255" s="14" t="s">
        <v>75</v>
      </c>
      <c r="AY255" s="218" t="s">
        <v>128</v>
      </c>
    </row>
    <row r="256" spans="2:51" s="15" customFormat="1" ht="12">
      <c r="B256" s="219"/>
      <c r="C256" s="220"/>
      <c r="D256" s="199" t="s">
        <v>138</v>
      </c>
      <c r="E256" s="221" t="s">
        <v>1</v>
      </c>
      <c r="F256" s="222" t="s">
        <v>178</v>
      </c>
      <c r="G256" s="220"/>
      <c r="H256" s="223">
        <v>2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138</v>
      </c>
      <c r="AU256" s="229" t="s">
        <v>136</v>
      </c>
      <c r="AV256" s="15" t="s">
        <v>135</v>
      </c>
      <c r="AW256" s="15" t="s">
        <v>33</v>
      </c>
      <c r="AX256" s="15" t="s">
        <v>83</v>
      </c>
      <c r="AY256" s="229" t="s">
        <v>128</v>
      </c>
    </row>
    <row r="257" spans="1:65" s="2" customFormat="1" ht="24.15" customHeight="1">
      <c r="A257" s="34"/>
      <c r="B257" s="35"/>
      <c r="C257" s="183" t="s">
        <v>355</v>
      </c>
      <c r="D257" s="183" t="s">
        <v>131</v>
      </c>
      <c r="E257" s="184" t="s">
        <v>356</v>
      </c>
      <c r="F257" s="185" t="s">
        <v>357</v>
      </c>
      <c r="G257" s="186" t="s">
        <v>134</v>
      </c>
      <c r="H257" s="187">
        <v>2</v>
      </c>
      <c r="I257" s="188"/>
      <c r="J257" s="189">
        <f>ROUND(I257*H257,2)</f>
        <v>0</v>
      </c>
      <c r="K257" s="190"/>
      <c r="L257" s="39"/>
      <c r="M257" s="191" t="s">
        <v>1</v>
      </c>
      <c r="N257" s="192" t="s">
        <v>41</v>
      </c>
      <c r="O257" s="71"/>
      <c r="P257" s="193">
        <f>O257*H257</f>
        <v>0</v>
      </c>
      <c r="Q257" s="193">
        <v>0</v>
      </c>
      <c r="R257" s="193">
        <f>Q257*H257</f>
        <v>0</v>
      </c>
      <c r="S257" s="193">
        <v>0.024</v>
      </c>
      <c r="T257" s="194">
        <f>S257*H257</f>
        <v>0.048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5" t="s">
        <v>227</v>
      </c>
      <c r="AT257" s="195" t="s">
        <v>131</v>
      </c>
      <c r="AU257" s="195" t="s">
        <v>136</v>
      </c>
      <c r="AY257" s="17" t="s">
        <v>128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7" t="s">
        <v>136</v>
      </c>
      <c r="BK257" s="196">
        <f>ROUND(I257*H257,2)</f>
        <v>0</v>
      </c>
      <c r="BL257" s="17" t="s">
        <v>227</v>
      </c>
      <c r="BM257" s="195" t="s">
        <v>358</v>
      </c>
    </row>
    <row r="258" spans="2:51" s="13" customFormat="1" ht="12">
      <c r="B258" s="197"/>
      <c r="C258" s="198"/>
      <c r="D258" s="199" t="s">
        <v>138</v>
      </c>
      <c r="E258" s="200" t="s">
        <v>1</v>
      </c>
      <c r="F258" s="201" t="s">
        <v>354</v>
      </c>
      <c r="G258" s="198"/>
      <c r="H258" s="200" t="s">
        <v>1</v>
      </c>
      <c r="I258" s="202"/>
      <c r="J258" s="198"/>
      <c r="K258" s="198"/>
      <c r="L258" s="203"/>
      <c r="M258" s="204"/>
      <c r="N258" s="205"/>
      <c r="O258" s="205"/>
      <c r="P258" s="205"/>
      <c r="Q258" s="205"/>
      <c r="R258" s="205"/>
      <c r="S258" s="205"/>
      <c r="T258" s="206"/>
      <c r="AT258" s="207" t="s">
        <v>138</v>
      </c>
      <c r="AU258" s="207" t="s">
        <v>136</v>
      </c>
      <c r="AV258" s="13" t="s">
        <v>83</v>
      </c>
      <c r="AW258" s="13" t="s">
        <v>33</v>
      </c>
      <c r="AX258" s="13" t="s">
        <v>75</v>
      </c>
      <c r="AY258" s="207" t="s">
        <v>128</v>
      </c>
    </row>
    <row r="259" spans="2:51" s="14" customFormat="1" ht="12">
      <c r="B259" s="208"/>
      <c r="C259" s="209"/>
      <c r="D259" s="199" t="s">
        <v>138</v>
      </c>
      <c r="E259" s="210" t="s">
        <v>1</v>
      </c>
      <c r="F259" s="211" t="s">
        <v>136</v>
      </c>
      <c r="G259" s="209"/>
      <c r="H259" s="212">
        <v>2</v>
      </c>
      <c r="I259" s="213"/>
      <c r="J259" s="209"/>
      <c r="K259" s="209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138</v>
      </c>
      <c r="AU259" s="218" t="s">
        <v>136</v>
      </c>
      <c r="AV259" s="14" t="s">
        <v>136</v>
      </c>
      <c r="AW259" s="14" t="s">
        <v>33</v>
      </c>
      <c r="AX259" s="14" t="s">
        <v>83</v>
      </c>
      <c r="AY259" s="218" t="s">
        <v>128</v>
      </c>
    </row>
    <row r="260" spans="1:65" s="2" customFormat="1" ht="24.15" customHeight="1">
      <c r="A260" s="34"/>
      <c r="B260" s="35"/>
      <c r="C260" s="183" t="s">
        <v>359</v>
      </c>
      <c r="D260" s="183" t="s">
        <v>131</v>
      </c>
      <c r="E260" s="184" t="s">
        <v>360</v>
      </c>
      <c r="F260" s="185" t="s">
        <v>361</v>
      </c>
      <c r="G260" s="186" t="s">
        <v>134</v>
      </c>
      <c r="H260" s="187">
        <v>2</v>
      </c>
      <c r="I260" s="188"/>
      <c r="J260" s="189">
        <f>ROUND(I260*H260,2)</f>
        <v>0</v>
      </c>
      <c r="K260" s="190"/>
      <c r="L260" s="39"/>
      <c r="M260" s="191" t="s">
        <v>1</v>
      </c>
      <c r="N260" s="192" t="s">
        <v>41</v>
      </c>
      <c r="O260" s="71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5" t="s">
        <v>227</v>
      </c>
      <c r="AT260" s="195" t="s">
        <v>131</v>
      </c>
      <c r="AU260" s="195" t="s">
        <v>136</v>
      </c>
      <c r="AY260" s="17" t="s">
        <v>128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7" t="s">
        <v>136</v>
      </c>
      <c r="BK260" s="196">
        <f>ROUND(I260*H260,2)</f>
        <v>0</v>
      </c>
      <c r="BL260" s="17" t="s">
        <v>227</v>
      </c>
      <c r="BM260" s="195" t="s">
        <v>362</v>
      </c>
    </row>
    <row r="261" spans="1:65" s="2" customFormat="1" ht="24.15" customHeight="1">
      <c r="A261" s="34"/>
      <c r="B261" s="35"/>
      <c r="C261" s="230" t="s">
        <v>363</v>
      </c>
      <c r="D261" s="230" t="s">
        <v>262</v>
      </c>
      <c r="E261" s="231" t="s">
        <v>364</v>
      </c>
      <c r="F261" s="232" t="s">
        <v>365</v>
      </c>
      <c r="G261" s="233" t="s">
        <v>134</v>
      </c>
      <c r="H261" s="234">
        <v>2</v>
      </c>
      <c r="I261" s="235"/>
      <c r="J261" s="236">
        <f>ROUND(I261*H261,2)</f>
        <v>0</v>
      </c>
      <c r="K261" s="237"/>
      <c r="L261" s="238"/>
      <c r="M261" s="239" t="s">
        <v>1</v>
      </c>
      <c r="N261" s="240" t="s">
        <v>41</v>
      </c>
      <c r="O261" s="71"/>
      <c r="P261" s="193">
        <f>O261*H261</f>
        <v>0</v>
      </c>
      <c r="Q261" s="193">
        <v>0.00335</v>
      </c>
      <c r="R261" s="193">
        <f>Q261*H261</f>
        <v>0.0067</v>
      </c>
      <c r="S261" s="193">
        <v>0</v>
      </c>
      <c r="T261" s="194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5" t="s">
        <v>265</v>
      </c>
      <c r="AT261" s="195" t="s">
        <v>262</v>
      </c>
      <c r="AU261" s="195" t="s">
        <v>136</v>
      </c>
      <c r="AY261" s="17" t="s">
        <v>128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7" t="s">
        <v>136</v>
      </c>
      <c r="BK261" s="196">
        <f>ROUND(I261*H261,2)</f>
        <v>0</v>
      </c>
      <c r="BL261" s="17" t="s">
        <v>227</v>
      </c>
      <c r="BM261" s="195" t="s">
        <v>366</v>
      </c>
    </row>
    <row r="262" spans="1:65" s="2" customFormat="1" ht="24.15" customHeight="1">
      <c r="A262" s="34"/>
      <c r="B262" s="35"/>
      <c r="C262" s="183" t="s">
        <v>367</v>
      </c>
      <c r="D262" s="183" t="s">
        <v>131</v>
      </c>
      <c r="E262" s="184" t="s">
        <v>368</v>
      </c>
      <c r="F262" s="185" t="s">
        <v>369</v>
      </c>
      <c r="G262" s="186" t="s">
        <v>205</v>
      </c>
      <c r="H262" s="187">
        <v>0.007</v>
      </c>
      <c r="I262" s="188"/>
      <c r="J262" s="189">
        <f>ROUND(I262*H262,2)</f>
        <v>0</v>
      </c>
      <c r="K262" s="190"/>
      <c r="L262" s="39"/>
      <c r="M262" s="191" t="s">
        <v>1</v>
      </c>
      <c r="N262" s="192" t="s">
        <v>41</v>
      </c>
      <c r="O262" s="71"/>
      <c r="P262" s="193">
        <f>O262*H262</f>
        <v>0</v>
      </c>
      <c r="Q262" s="193">
        <v>0</v>
      </c>
      <c r="R262" s="193">
        <f>Q262*H262</f>
        <v>0</v>
      </c>
      <c r="S262" s="193">
        <v>0</v>
      </c>
      <c r="T262" s="194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5" t="s">
        <v>227</v>
      </c>
      <c r="AT262" s="195" t="s">
        <v>131</v>
      </c>
      <c r="AU262" s="195" t="s">
        <v>136</v>
      </c>
      <c r="AY262" s="17" t="s">
        <v>128</v>
      </c>
      <c r="BE262" s="196">
        <f>IF(N262="základní",J262,0)</f>
        <v>0</v>
      </c>
      <c r="BF262" s="196">
        <f>IF(N262="snížená",J262,0)</f>
        <v>0</v>
      </c>
      <c r="BG262" s="196">
        <f>IF(N262="zákl. přenesená",J262,0)</f>
        <v>0</v>
      </c>
      <c r="BH262" s="196">
        <f>IF(N262="sníž. přenesená",J262,0)</f>
        <v>0</v>
      </c>
      <c r="BI262" s="196">
        <f>IF(N262="nulová",J262,0)</f>
        <v>0</v>
      </c>
      <c r="BJ262" s="17" t="s">
        <v>136</v>
      </c>
      <c r="BK262" s="196">
        <f>ROUND(I262*H262,2)</f>
        <v>0</v>
      </c>
      <c r="BL262" s="17" t="s">
        <v>227</v>
      </c>
      <c r="BM262" s="195" t="s">
        <v>370</v>
      </c>
    </row>
    <row r="263" spans="1:65" s="2" customFormat="1" ht="24.15" customHeight="1">
      <c r="A263" s="34"/>
      <c r="B263" s="35"/>
      <c r="C263" s="183" t="s">
        <v>371</v>
      </c>
      <c r="D263" s="183" t="s">
        <v>131</v>
      </c>
      <c r="E263" s="184" t="s">
        <v>372</v>
      </c>
      <c r="F263" s="185" t="s">
        <v>373</v>
      </c>
      <c r="G263" s="186" t="s">
        <v>205</v>
      </c>
      <c r="H263" s="187">
        <v>0.007</v>
      </c>
      <c r="I263" s="188"/>
      <c r="J263" s="189">
        <f>ROUND(I263*H263,2)</f>
        <v>0</v>
      </c>
      <c r="K263" s="190"/>
      <c r="L263" s="39"/>
      <c r="M263" s="191" t="s">
        <v>1</v>
      </c>
      <c r="N263" s="192" t="s">
        <v>41</v>
      </c>
      <c r="O263" s="71"/>
      <c r="P263" s="193">
        <f>O263*H263</f>
        <v>0</v>
      </c>
      <c r="Q263" s="193">
        <v>0</v>
      </c>
      <c r="R263" s="193">
        <f>Q263*H263</f>
        <v>0</v>
      </c>
      <c r="S263" s="193">
        <v>0</v>
      </c>
      <c r="T263" s="194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5" t="s">
        <v>227</v>
      </c>
      <c r="AT263" s="195" t="s">
        <v>131</v>
      </c>
      <c r="AU263" s="195" t="s">
        <v>136</v>
      </c>
      <c r="AY263" s="17" t="s">
        <v>128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17" t="s">
        <v>136</v>
      </c>
      <c r="BK263" s="196">
        <f>ROUND(I263*H263,2)</f>
        <v>0</v>
      </c>
      <c r="BL263" s="17" t="s">
        <v>227</v>
      </c>
      <c r="BM263" s="195" t="s">
        <v>374</v>
      </c>
    </row>
    <row r="264" spans="1:65" s="2" customFormat="1" ht="24.15" customHeight="1">
      <c r="A264" s="34"/>
      <c r="B264" s="35"/>
      <c r="C264" s="183" t="s">
        <v>375</v>
      </c>
      <c r="D264" s="183" t="s">
        <v>131</v>
      </c>
      <c r="E264" s="184" t="s">
        <v>376</v>
      </c>
      <c r="F264" s="185" t="s">
        <v>377</v>
      </c>
      <c r="G264" s="186" t="s">
        <v>205</v>
      </c>
      <c r="H264" s="187">
        <v>0.007</v>
      </c>
      <c r="I264" s="188"/>
      <c r="J264" s="189">
        <f>ROUND(I264*H264,2)</f>
        <v>0</v>
      </c>
      <c r="K264" s="190"/>
      <c r="L264" s="39"/>
      <c r="M264" s="191" t="s">
        <v>1</v>
      </c>
      <c r="N264" s="192" t="s">
        <v>41</v>
      </c>
      <c r="O264" s="71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227</v>
      </c>
      <c r="AT264" s="195" t="s">
        <v>131</v>
      </c>
      <c r="AU264" s="195" t="s">
        <v>136</v>
      </c>
      <c r="AY264" s="17" t="s">
        <v>128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7" t="s">
        <v>136</v>
      </c>
      <c r="BK264" s="196">
        <f>ROUND(I264*H264,2)</f>
        <v>0</v>
      </c>
      <c r="BL264" s="17" t="s">
        <v>227</v>
      </c>
      <c r="BM264" s="195" t="s">
        <v>378</v>
      </c>
    </row>
    <row r="265" spans="2:63" s="12" customFormat="1" ht="22.95" customHeight="1">
      <c r="B265" s="167"/>
      <c r="C265" s="168"/>
      <c r="D265" s="169" t="s">
        <v>74</v>
      </c>
      <c r="E265" s="181" t="s">
        <v>379</v>
      </c>
      <c r="F265" s="181" t="s">
        <v>380</v>
      </c>
      <c r="G265" s="168"/>
      <c r="H265" s="168"/>
      <c r="I265" s="171"/>
      <c r="J265" s="182">
        <f>BK265</f>
        <v>0</v>
      </c>
      <c r="K265" s="168"/>
      <c r="L265" s="173"/>
      <c r="M265" s="174"/>
      <c r="N265" s="175"/>
      <c r="O265" s="175"/>
      <c r="P265" s="176">
        <f>SUM(P266:P299)</f>
        <v>0</v>
      </c>
      <c r="Q265" s="175"/>
      <c r="R265" s="176">
        <f>SUM(R266:R299)</f>
        <v>0.01279956</v>
      </c>
      <c r="S265" s="175"/>
      <c r="T265" s="177">
        <f>SUM(T266:T299)</f>
        <v>0.007099200000000001</v>
      </c>
      <c r="AR265" s="178" t="s">
        <v>136</v>
      </c>
      <c r="AT265" s="179" t="s">
        <v>74</v>
      </c>
      <c r="AU265" s="179" t="s">
        <v>83</v>
      </c>
      <c r="AY265" s="178" t="s">
        <v>128</v>
      </c>
      <c r="BK265" s="180">
        <f>SUM(BK266:BK299)</f>
        <v>0</v>
      </c>
    </row>
    <row r="266" spans="1:65" s="2" customFormat="1" ht="16.5" customHeight="1">
      <c r="A266" s="34"/>
      <c r="B266" s="35"/>
      <c r="C266" s="183" t="s">
        <v>381</v>
      </c>
      <c r="D266" s="183" t="s">
        <v>131</v>
      </c>
      <c r="E266" s="184" t="s">
        <v>382</v>
      </c>
      <c r="F266" s="185" t="s">
        <v>383</v>
      </c>
      <c r="G266" s="186" t="s">
        <v>160</v>
      </c>
      <c r="H266" s="187">
        <v>35.496</v>
      </c>
      <c r="I266" s="188"/>
      <c r="J266" s="189">
        <f>ROUND(I266*H266,2)</f>
        <v>0</v>
      </c>
      <c r="K266" s="190"/>
      <c r="L266" s="39"/>
      <c r="M266" s="191" t="s">
        <v>1</v>
      </c>
      <c r="N266" s="192" t="s">
        <v>41</v>
      </c>
      <c r="O266" s="71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5" t="s">
        <v>227</v>
      </c>
      <c r="AT266" s="195" t="s">
        <v>131</v>
      </c>
      <c r="AU266" s="195" t="s">
        <v>136</v>
      </c>
      <c r="AY266" s="17" t="s">
        <v>128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7" t="s">
        <v>136</v>
      </c>
      <c r="BK266" s="196">
        <f>ROUND(I266*H266,2)</f>
        <v>0</v>
      </c>
      <c r="BL266" s="17" t="s">
        <v>227</v>
      </c>
      <c r="BM266" s="195" t="s">
        <v>384</v>
      </c>
    </row>
    <row r="267" spans="2:51" s="13" customFormat="1" ht="12">
      <c r="B267" s="197"/>
      <c r="C267" s="198"/>
      <c r="D267" s="199" t="s">
        <v>138</v>
      </c>
      <c r="E267" s="200" t="s">
        <v>1</v>
      </c>
      <c r="F267" s="201" t="s">
        <v>385</v>
      </c>
      <c r="G267" s="198"/>
      <c r="H267" s="200" t="s">
        <v>1</v>
      </c>
      <c r="I267" s="202"/>
      <c r="J267" s="198"/>
      <c r="K267" s="198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138</v>
      </c>
      <c r="AU267" s="207" t="s">
        <v>136</v>
      </c>
      <c r="AV267" s="13" t="s">
        <v>83</v>
      </c>
      <c r="AW267" s="13" t="s">
        <v>33</v>
      </c>
      <c r="AX267" s="13" t="s">
        <v>75</v>
      </c>
      <c r="AY267" s="207" t="s">
        <v>128</v>
      </c>
    </row>
    <row r="268" spans="2:51" s="14" customFormat="1" ht="12">
      <c r="B268" s="208"/>
      <c r="C268" s="209"/>
      <c r="D268" s="199" t="s">
        <v>138</v>
      </c>
      <c r="E268" s="210" t="s">
        <v>1</v>
      </c>
      <c r="F268" s="211" t="s">
        <v>163</v>
      </c>
      <c r="G268" s="209"/>
      <c r="H268" s="212">
        <v>13.495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138</v>
      </c>
      <c r="AU268" s="218" t="s">
        <v>136</v>
      </c>
      <c r="AV268" s="14" t="s">
        <v>136</v>
      </c>
      <c r="AW268" s="14" t="s">
        <v>33</v>
      </c>
      <c r="AX268" s="14" t="s">
        <v>75</v>
      </c>
      <c r="AY268" s="218" t="s">
        <v>128</v>
      </c>
    </row>
    <row r="269" spans="2:51" s="13" customFormat="1" ht="12">
      <c r="B269" s="197"/>
      <c r="C269" s="198"/>
      <c r="D269" s="199" t="s">
        <v>138</v>
      </c>
      <c r="E269" s="200" t="s">
        <v>1</v>
      </c>
      <c r="F269" s="201" t="s">
        <v>386</v>
      </c>
      <c r="G269" s="198"/>
      <c r="H269" s="200" t="s">
        <v>1</v>
      </c>
      <c r="I269" s="202"/>
      <c r="J269" s="198"/>
      <c r="K269" s="198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138</v>
      </c>
      <c r="AU269" s="207" t="s">
        <v>136</v>
      </c>
      <c r="AV269" s="13" t="s">
        <v>83</v>
      </c>
      <c r="AW269" s="13" t="s">
        <v>33</v>
      </c>
      <c r="AX269" s="13" t="s">
        <v>75</v>
      </c>
      <c r="AY269" s="207" t="s">
        <v>128</v>
      </c>
    </row>
    <row r="270" spans="2:51" s="14" customFormat="1" ht="12">
      <c r="B270" s="208"/>
      <c r="C270" s="209"/>
      <c r="D270" s="199" t="s">
        <v>138</v>
      </c>
      <c r="E270" s="210" t="s">
        <v>1</v>
      </c>
      <c r="F270" s="211" t="s">
        <v>165</v>
      </c>
      <c r="G270" s="209"/>
      <c r="H270" s="212">
        <v>1.82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138</v>
      </c>
      <c r="AU270" s="218" t="s">
        <v>136</v>
      </c>
      <c r="AV270" s="14" t="s">
        <v>136</v>
      </c>
      <c r="AW270" s="14" t="s">
        <v>33</v>
      </c>
      <c r="AX270" s="14" t="s">
        <v>75</v>
      </c>
      <c r="AY270" s="218" t="s">
        <v>128</v>
      </c>
    </row>
    <row r="271" spans="2:51" s="13" customFormat="1" ht="12">
      <c r="B271" s="197"/>
      <c r="C271" s="198"/>
      <c r="D271" s="199" t="s">
        <v>138</v>
      </c>
      <c r="E271" s="200" t="s">
        <v>1</v>
      </c>
      <c r="F271" s="201" t="s">
        <v>387</v>
      </c>
      <c r="G271" s="198"/>
      <c r="H271" s="200" t="s">
        <v>1</v>
      </c>
      <c r="I271" s="202"/>
      <c r="J271" s="198"/>
      <c r="K271" s="198"/>
      <c r="L271" s="203"/>
      <c r="M271" s="204"/>
      <c r="N271" s="205"/>
      <c r="O271" s="205"/>
      <c r="P271" s="205"/>
      <c r="Q271" s="205"/>
      <c r="R271" s="205"/>
      <c r="S271" s="205"/>
      <c r="T271" s="206"/>
      <c r="AT271" s="207" t="s">
        <v>138</v>
      </c>
      <c r="AU271" s="207" t="s">
        <v>136</v>
      </c>
      <c r="AV271" s="13" t="s">
        <v>83</v>
      </c>
      <c r="AW271" s="13" t="s">
        <v>33</v>
      </c>
      <c r="AX271" s="13" t="s">
        <v>75</v>
      </c>
      <c r="AY271" s="207" t="s">
        <v>128</v>
      </c>
    </row>
    <row r="272" spans="2:51" s="14" customFormat="1" ht="12">
      <c r="B272" s="208"/>
      <c r="C272" s="209"/>
      <c r="D272" s="199" t="s">
        <v>138</v>
      </c>
      <c r="E272" s="210" t="s">
        <v>1</v>
      </c>
      <c r="F272" s="211" t="s">
        <v>167</v>
      </c>
      <c r="G272" s="209"/>
      <c r="H272" s="212">
        <v>0.63</v>
      </c>
      <c r="I272" s="213"/>
      <c r="J272" s="209"/>
      <c r="K272" s="209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138</v>
      </c>
      <c r="AU272" s="218" t="s">
        <v>136</v>
      </c>
      <c r="AV272" s="14" t="s">
        <v>136</v>
      </c>
      <c r="AW272" s="14" t="s">
        <v>33</v>
      </c>
      <c r="AX272" s="14" t="s">
        <v>75</v>
      </c>
      <c r="AY272" s="218" t="s">
        <v>128</v>
      </c>
    </row>
    <row r="273" spans="2:51" s="13" customFormat="1" ht="12">
      <c r="B273" s="197"/>
      <c r="C273" s="198"/>
      <c r="D273" s="199" t="s">
        <v>138</v>
      </c>
      <c r="E273" s="200" t="s">
        <v>1</v>
      </c>
      <c r="F273" s="201" t="s">
        <v>168</v>
      </c>
      <c r="G273" s="198"/>
      <c r="H273" s="200" t="s">
        <v>1</v>
      </c>
      <c r="I273" s="202"/>
      <c r="J273" s="198"/>
      <c r="K273" s="198"/>
      <c r="L273" s="203"/>
      <c r="M273" s="204"/>
      <c r="N273" s="205"/>
      <c r="O273" s="205"/>
      <c r="P273" s="205"/>
      <c r="Q273" s="205"/>
      <c r="R273" s="205"/>
      <c r="S273" s="205"/>
      <c r="T273" s="206"/>
      <c r="AT273" s="207" t="s">
        <v>138</v>
      </c>
      <c r="AU273" s="207" t="s">
        <v>136</v>
      </c>
      <c r="AV273" s="13" t="s">
        <v>83</v>
      </c>
      <c r="AW273" s="13" t="s">
        <v>33</v>
      </c>
      <c r="AX273" s="13" t="s">
        <v>75</v>
      </c>
      <c r="AY273" s="207" t="s">
        <v>128</v>
      </c>
    </row>
    <row r="274" spans="2:51" s="14" customFormat="1" ht="12">
      <c r="B274" s="208"/>
      <c r="C274" s="209"/>
      <c r="D274" s="199" t="s">
        <v>138</v>
      </c>
      <c r="E274" s="210" t="s">
        <v>1</v>
      </c>
      <c r="F274" s="211" t="s">
        <v>169</v>
      </c>
      <c r="G274" s="209"/>
      <c r="H274" s="212">
        <v>1.62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138</v>
      </c>
      <c r="AU274" s="218" t="s">
        <v>136</v>
      </c>
      <c r="AV274" s="14" t="s">
        <v>136</v>
      </c>
      <c r="AW274" s="14" t="s">
        <v>33</v>
      </c>
      <c r="AX274" s="14" t="s">
        <v>75</v>
      </c>
      <c r="AY274" s="218" t="s">
        <v>128</v>
      </c>
    </row>
    <row r="275" spans="2:51" s="13" customFormat="1" ht="12">
      <c r="B275" s="197"/>
      <c r="C275" s="198"/>
      <c r="D275" s="199" t="s">
        <v>138</v>
      </c>
      <c r="E275" s="200" t="s">
        <v>1</v>
      </c>
      <c r="F275" s="201" t="s">
        <v>170</v>
      </c>
      <c r="G275" s="198"/>
      <c r="H275" s="200" t="s">
        <v>1</v>
      </c>
      <c r="I275" s="202"/>
      <c r="J275" s="198"/>
      <c r="K275" s="198"/>
      <c r="L275" s="203"/>
      <c r="M275" s="204"/>
      <c r="N275" s="205"/>
      <c r="O275" s="205"/>
      <c r="P275" s="205"/>
      <c r="Q275" s="205"/>
      <c r="R275" s="205"/>
      <c r="S275" s="205"/>
      <c r="T275" s="206"/>
      <c r="AT275" s="207" t="s">
        <v>138</v>
      </c>
      <c r="AU275" s="207" t="s">
        <v>136</v>
      </c>
      <c r="AV275" s="13" t="s">
        <v>83</v>
      </c>
      <c r="AW275" s="13" t="s">
        <v>33</v>
      </c>
      <c r="AX275" s="13" t="s">
        <v>75</v>
      </c>
      <c r="AY275" s="207" t="s">
        <v>128</v>
      </c>
    </row>
    <row r="276" spans="2:51" s="14" customFormat="1" ht="12">
      <c r="B276" s="208"/>
      <c r="C276" s="209"/>
      <c r="D276" s="199" t="s">
        <v>138</v>
      </c>
      <c r="E276" s="210" t="s">
        <v>1</v>
      </c>
      <c r="F276" s="211" t="s">
        <v>171</v>
      </c>
      <c r="G276" s="209"/>
      <c r="H276" s="212">
        <v>14.238000000000001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138</v>
      </c>
      <c r="AU276" s="218" t="s">
        <v>136</v>
      </c>
      <c r="AV276" s="14" t="s">
        <v>136</v>
      </c>
      <c r="AW276" s="14" t="s">
        <v>33</v>
      </c>
      <c r="AX276" s="14" t="s">
        <v>75</v>
      </c>
      <c r="AY276" s="218" t="s">
        <v>128</v>
      </c>
    </row>
    <row r="277" spans="2:51" s="13" customFormat="1" ht="12">
      <c r="B277" s="197"/>
      <c r="C277" s="198"/>
      <c r="D277" s="199" t="s">
        <v>138</v>
      </c>
      <c r="E277" s="200" t="s">
        <v>1</v>
      </c>
      <c r="F277" s="201" t="s">
        <v>388</v>
      </c>
      <c r="G277" s="198"/>
      <c r="H277" s="200" t="s">
        <v>1</v>
      </c>
      <c r="I277" s="202"/>
      <c r="J277" s="198"/>
      <c r="K277" s="198"/>
      <c r="L277" s="203"/>
      <c r="M277" s="204"/>
      <c r="N277" s="205"/>
      <c r="O277" s="205"/>
      <c r="P277" s="205"/>
      <c r="Q277" s="205"/>
      <c r="R277" s="205"/>
      <c r="S277" s="205"/>
      <c r="T277" s="206"/>
      <c r="AT277" s="207" t="s">
        <v>138</v>
      </c>
      <c r="AU277" s="207" t="s">
        <v>136</v>
      </c>
      <c r="AV277" s="13" t="s">
        <v>83</v>
      </c>
      <c r="AW277" s="13" t="s">
        <v>33</v>
      </c>
      <c r="AX277" s="13" t="s">
        <v>75</v>
      </c>
      <c r="AY277" s="207" t="s">
        <v>128</v>
      </c>
    </row>
    <row r="278" spans="2:51" s="14" customFormat="1" ht="12">
      <c r="B278" s="208"/>
      <c r="C278" s="209"/>
      <c r="D278" s="199" t="s">
        <v>138</v>
      </c>
      <c r="E278" s="210" t="s">
        <v>1</v>
      </c>
      <c r="F278" s="211" t="s">
        <v>177</v>
      </c>
      <c r="G278" s="209"/>
      <c r="H278" s="212">
        <v>3.6925</v>
      </c>
      <c r="I278" s="213"/>
      <c r="J278" s="209"/>
      <c r="K278" s="209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138</v>
      </c>
      <c r="AU278" s="218" t="s">
        <v>136</v>
      </c>
      <c r="AV278" s="14" t="s">
        <v>136</v>
      </c>
      <c r="AW278" s="14" t="s">
        <v>33</v>
      </c>
      <c r="AX278" s="14" t="s">
        <v>75</v>
      </c>
      <c r="AY278" s="218" t="s">
        <v>128</v>
      </c>
    </row>
    <row r="279" spans="2:51" s="15" customFormat="1" ht="12">
      <c r="B279" s="219"/>
      <c r="C279" s="220"/>
      <c r="D279" s="199" t="s">
        <v>138</v>
      </c>
      <c r="E279" s="221" t="s">
        <v>1</v>
      </c>
      <c r="F279" s="222" t="s">
        <v>178</v>
      </c>
      <c r="G279" s="220"/>
      <c r="H279" s="223">
        <v>35.49550000000001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138</v>
      </c>
      <c r="AU279" s="229" t="s">
        <v>136</v>
      </c>
      <c r="AV279" s="15" t="s">
        <v>135</v>
      </c>
      <c r="AW279" s="15" t="s">
        <v>33</v>
      </c>
      <c r="AX279" s="15" t="s">
        <v>83</v>
      </c>
      <c r="AY279" s="229" t="s">
        <v>128</v>
      </c>
    </row>
    <row r="280" spans="1:65" s="2" customFormat="1" ht="24.15" customHeight="1">
      <c r="A280" s="34"/>
      <c r="B280" s="35"/>
      <c r="C280" s="183" t="s">
        <v>389</v>
      </c>
      <c r="D280" s="183" t="s">
        <v>131</v>
      </c>
      <c r="E280" s="184" t="s">
        <v>390</v>
      </c>
      <c r="F280" s="185" t="s">
        <v>391</v>
      </c>
      <c r="G280" s="186" t="s">
        <v>160</v>
      </c>
      <c r="H280" s="187">
        <v>35.496</v>
      </c>
      <c r="I280" s="188"/>
      <c r="J280" s="189">
        <f>ROUND(I280*H280,2)</f>
        <v>0</v>
      </c>
      <c r="K280" s="190"/>
      <c r="L280" s="39"/>
      <c r="M280" s="191" t="s">
        <v>1</v>
      </c>
      <c r="N280" s="192" t="s">
        <v>41</v>
      </c>
      <c r="O280" s="71"/>
      <c r="P280" s="193">
        <f>O280*H280</f>
        <v>0</v>
      </c>
      <c r="Q280" s="193">
        <v>0.00026</v>
      </c>
      <c r="R280" s="193">
        <f>Q280*H280</f>
        <v>0.00922896</v>
      </c>
      <c r="S280" s="193">
        <v>0.0002</v>
      </c>
      <c r="T280" s="194">
        <f>S280*H280</f>
        <v>0.007099200000000001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5" t="s">
        <v>227</v>
      </c>
      <c r="AT280" s="195" t="s">
        <v>131</v>
      </c>
      <c r="AU280" s="195" t="s">
        <v>136</v>
      </c>
      <c r="AY280" s="17" t="s">
        <v>128</v>
      </c>
      <c r="BE280" s="196">
        <f>IF(N280="základní",J280,0)</f>
        <v>0</v>
      </c>
      <c r="BF280" s="196">
        <f>IF(N280="snížená",J280,0)</f>
        <v>0</v>
      </c>
      <c r="BG280" s="196">
        <f>IF(N280="zákl. přenesená",J280,0)</f>
        <v>0</v>
      </c>
      <c r="BH280" s="196">
        <f>IF(N280="sníž. přenesená",J280,0)</f>
        <v>0</v>
      </c>
      <c r="BI280" s="196">
        <f>IF(N280="nulová",J280,0)</f>
        <v>0</v>
      </c>
      <c r="BJ280" s="17" t="s">
        <v>136</v>
      </c>
      <c r="BK280" s="196">
        <f>ROUND(I280*H280,2)</f>
        <v>0</v>
      </c>
      <c r="BL280" s="17" t="s">
        <v>227</v>
      </c>
      <c r="BM280" s="195" t="s">
        <v>392</v>
      </c>
    </row>
    <row r="281" spans="1:65" s="2" customFormat="1" ht="16.5" customHeight="1">
      <c r="A281" s="34"/>
      <c r="B281" s="35"/>
      <c r="C281" s="183" t="s">
        <v>393</v>
      </c>
      <c r="D281" s="183" t="s">
        <v>131</v>
      </c>
      <c r="E281" s="184" t="s">
        <v>394</v>
      </c>
      <c r="F281" s="185" t="s">
        <v>395</v>
      </c>
      <c r="G281" s="186" t="s">
        <v>151</v>
      </c>
      <c r="H281" s="187">
        <v>59.86</v>
      </c>
      <c r="I281" s="188"/>
      <c r="J281" s="189">
        <f>ROUND(I281*H281,2)</f>
        <v>0</v>
      </c>
      <c r="K281" s="190"/>
      <c r="L281" s="39"/>
      <c r="M281" s="191" t="s">
        <v>1</v>
      </c>
      <c r="N281" s="192" t="s">
        <v>41</v>
      </c>
      <c r="O281" s="71"/>
      <c r="P281" s="193">
        <f>O281*H281</f>
        <v>0</v>
      </c>
      <c r="Q281" s="193">
        <v>3E-05</v>
      </c>
      <c r="R281" s="193">
        <f>Q281*H281</f>
        <v>0.0017958</v>
      </c>
      <c r="S281" s="193">
        <v>0</v>
      </c>
      <c r="T281" s="194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5" t="s">
        <v>227</v>
      </c>
      <c r="AT281" s="195" t="s">
        <v>131</v>
      </c>
      <c r="AU281" s="195" t="s">
        <v>136</v>
      </c>
      <c r="AY281" s="17" t="s">
        <v>128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7" t="s">
        <v>136</v>
      </c>
      <c r="BK281" s="196">
        <f>ROUND(I281*H281,2)</f>
        <v>0</v>
      </c>
      <c r="BL281" s="17" t="s">
        <v>227</v>
      </c>
      <c r="BM281" s="195" t="s">
        <v>396</v>
      </c>
    </row>
    <row r="282" spans="2:51" s="13" customFormat="1" ht="12">
      <c r="B282" s="197"/>
      <c r="C282" s="198"/>
      <c r="D282" s="199" t="s">
        <v>138</v>
      </c>
      <c r="E282" s="200" t="s">
        <v>1</v>
      </c>
      <c r="F282" s="201" t="s">
        <v>397</v>
      </c>
      <c r="G282" s="198"/>
      <c r="H282" s="200" t="s">
        <v>1</v>
      </c>
      <c r="I282" s="202"/>
      <c r="J282" s="198"/>
      <c r="K282" s="198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138</v>
      </c>
      <c r="AU282" s="207" t="s">
        <v>136</v>
      </c>
      <c r="AV282" s="13" t="s">
        <v>83</v>
      </c>
      <c r="AW282" s="13" t="s">
        <v>33</v>
      </c>
      <c r="AX282" s="13" t="s">
        <v>75</v>
      </c>
      <c r="AY282" s="207" t="s">
        <v>128</v>
      </c>
    </row>
    <row r="283" spans="2:51" s="13" customFormat="1" ht="12">
      <c r="B283" s="197"/>
      <c r="C283" s="198"/>
      <c r="D283" s="199" t="s">
        <v>138</v>
      </c>
      <c r="E283" s="200" t="s">
        <v>1</v>
      </c>
      <c r="F283" s="201" t="s">
        <v>385</v>
      </c>
      <c r="G283" s="198"/>
      <c r="H283" s="200" t="s">
        <v>1</v>
      </c>
      <c r="I283" s="202"/>
      <c r="J283" s="198"/>
      <c r="K283" s="198"/>
      <c r="L283" s="203"/>
      <c r="M283" s="204"/>
      <c r="N283" s="205"/>
      <c r="O283" s="205"/>
      <c r="P283" s="205"/>
      <c r="Q283" s="205"/>
      <c r="R283" s="205"/>
      <c r="S283" s="205"/>
      <c r="T283" s="206"/>
      <c r="AT283" s="207" t="s">
        <v>138</v>
      </c>
      <c r="AU283" s="207" t="s">
        <v>136</v>
      </c>
      <c r="AV283" s="13" t="s">
        <v>83</v>
      </c>
      <c r="AW283" s="13" t="s">
        <v>33</v>
      </c>
      <c r="AX283" s="13" t="s">
        <v>75</v>
      </c>
      <c r="AY283" s="207" t="s">
        <v>128</v>
      </c>
    </row>
    <row r="284" spans="2:51" s="14" customFormat="1" ht="12">
      <c r="B284" s="208"/>
      <c r="C284" s="209"/>
      <c r="D284" s="199" t="s">
        <v>138</v>
      </c>
      <c r="E284" s="210" t="s">
        <v>1</v>
      </c>
      <c r="F284" s="211" t="s">
        <v>398</v>
      </c>
      <c r="G284" s="209"/>
      <c r="H284" s="212">
        <v>20.9</v>
      </c>
      <c r="I284" s="213"/>
      <c r="J284" s="209"/>
      <c r="K284" s="209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138</v>
      </c>
      <c r="AU284" s="218" t="s">
        <v>136</v>
      </c>
      <c r="AV284" s="14" t="s">
        <v>136</v>
      </c>
      <c r="AW284" s="14" t="s">
        <v>33</v>
      </c>
      <c r="AX284" s="14" t="s">
        <v>75</v>
      </c>
      <c r="AY284" s="218" t="s">
        <v>128</v>
      </c>
    </row>
    <row r="285" spans="2:51" s="13" customFormat="1" ht="12">
      <c r="B285" s="197"/>
      <c r="C285" s="198"/>
      <c r="D285" s="199" t="s">
        <v>138</v>
      </c>
      <c r="E285" s="200" t="s">
        <v>1</v>
      </c>
      <c r="F285" s="201" t="s">
        <v>386</v>
      </c>
      <c r="G285" s="198"/>
      <c r="H285" s="200" t="s">
        <v>1</v>
      </c>
      <c r="I285" s="202"/>
      <c r="J285" s="198"/>
      <c r="K285" s="198"/>
      <c r="L285" s="203"/>
      <c r="M285" s="204"/>
      <c r="N285" s="205"/>
      <c r="O285" s="205"/>
      <c r="P285" s="205"/>
      <c r="Q285" s="205"/>
      <c r="R285" s="205"/>
      <c r="S285" s="205"/>
      <c r="T285" s="206"/>
      <c r="AT285" s="207" t="s">
        <v>138</v>
      </c>
      <c r="AU285" s="207" t="s">
        <v>136</v>
      </c>
      <c r="AV285" s="13" t="s">
        <v>83</v>
      </c>
      <c r="AW285" s="13" t="s">
        <v>33</v>
      </c>
      <c r="AX285" s="13" t="s">
        <v>75</v>
      </c>
      <c r="AY285" s="207" t="s">
        <v>128</v>
      </c>
    </row>
    <row r="286" spans="2:51" s="14" customFormat="1" ht="12">
      <c r="B286" s="208"/>
      <c r="C286" s="209"/>
      <c r="D286" s="199" t="s">
        <v>138</v>
      </c>
      <c r="E286" s="210" t="s">
        <v>1</v>
      </c>
      <c r="F286" s="211" t="s">
        <v>399</v>
      </c>
      <c r="G286" s="209"/>
      <c r="H286" s="212">
        <v>5.640000000000001</v>
      </c>
      <c r="I286" s="213"/>
      <c r="J286" s="209"/>
      <c r="K286" s="209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138</v>
      </c>
      <c r="AU286" s="218" t="s">
        <v>136</v>
      </c>
      <c r="AV286" s="14" t="s">
        <v>136</v>
      </c>
      <c r="AW286" s="14" t="s">
        <v>33</v>
      </c>
      <c r="AX286" s="14" t="s">
        <v>75</v>
      </c>
      <c r="AY286" s="218" t="s">
        <v>128</v>
      </c>
    </row>
    <row r="287" spans="2:51" s="13" customFormat="1" ht="12">
      <c r="B287" s="197"/>
      <c r="C287" s="198"/>
      <c r="D287" s="199" t="s">
        <v>138</v>
      </c>
      <c r="E287" s="200" t="s">
        <v>1</v>
      </c>
      <c r="F287" s="201" t="s">
        <v>387</v>
      </c>
      <c r="G287" s="198"/>
      <c r="H287" s="200" t="s">
        <v>1</v>
      </c>
      <c r="I287" s="202"/>
      <c r="J287" s="198"/>
      <c r="K287" s="198"/>
      <c r="L287" s="203"/>
      <c r="M287" s="204"/>
      <c r="N287" s="205"/>
      <c r="O287" s="205"/>
      <c r="P287" s="205"/>
      <c r="Q287" s="205"/>
      <c r="R287" s="205"/>
      <c r="S287" s="205"/>
      <c r="T287" s="206"/>
      <c r="AT287" s="207" t="s">
        <v>138</v>
      </c>
      <c r="AU287" s="207" t="s">
        <v>136</v>
      </c>
      <c r="AV287" s="13" t="s">
        <v>83</v>
      </c>
      <c r="AW287" s="13" t="s">
        <v>33</v>
      </c>
      <c r="AX287" s="13" t="s">
        <v>75</v>
      </c>
      <c r="AY287" s="207" t="s">
        <v>128</v>
      </c>
    </row>
    <row r="288" spans="2:51" s="14" customFormat="1" ht="12">
      <c r="B288" s="208"/>
      <c r="C288" s="209"/>
      <c r="D288" s="199" t="s">
        <v>138</v>
      </c>
      <c r="E288" s="210" t="s">
        <v>1</v>
      </c>
      <c r="F288" s="211" t="s">
        <v>400</v>
      </c>
      <c r="G288" s="209"/>
      <c r="H288" s="212">
        <v>3.2</v>
      </c>
      <c r="I288" s="213"/>
      <c r="J288" s="209"/>
      <c r="K288" s="209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138</v>
      </c>
      <c r="AU288" s="218" t="s">
        <v>136</v>
      </c>
      <c r="AV288" s="14" t="s">
        <v>136</v>
      </c>
      <c r="AW288" s="14" t="s">
        <v>33</v>
      </c>
      <c r="AX288" s="14" t="s">
        <v>75</v>
      </c>
      <c r="AY288" s="218" t="s">
        <v>128</v>
      </c>
    </row>
    <row r="289" spans="2:51" s="13" customFormat="1" ht="12">
      <c r="B289" s="197"/>
      <c r="C289" s="198"/>
      <c r="D289" s="199" t="s">
        <v>138</v>
      </c>
      <c r="E289" s="200" t="s">
        <v>1</v>
      </c>
      <c r="F289" s="201" t="s">
        <v>168</v>
      </c>
      <c r="G289" s="198"/>
      <c r="H289" s="200" t="s">
        <v>1</v>
      </c>
      <c r="I289" s="202"/>
      <c r="J289" s="198"/>
      <c r="K289" s="198"/>
      <c r="L289" s="203"/>
      <c r="M289" s="204"/>
      <c r="N289" s="205"/>
      <c r="O289" s="205"/>
      <c r="P289" s="205"/>
      <c r="Q289" s="205"/>
      <c r="R289" s="205"/>
      <c r="S289" s="205"/>
      <c r="T289" s="206"/>
      <c r="AT289" s="207" t="s">
        <v>138</v>
      </c>
      <c r="AU289" s="207" t="s">
        <v>136</v>
      </c>
      <c r="AV289" s="13" t="s">
        <v>83</v>
      </c>
      <c r="AW289" s="13" t="s">
        <v>33</v>
      </c>
      <c r="AX289" s="13" t="s">
        <v>75</v>
      </c>
      <c r="AY289" s="207" t="s">
        <v>128</v>
      </c>
    </row>
    <row r="290" spans="2:51" s="14" customFormat="1" ht="12">
      <c r="B290" s="208"/>
      <c r="C290" s="209"/>
      <c r="D290" s="199" t="s">
        <v>138</v>
      </c>
      <c r="E290" s="210" t="s">
        <v>1</v>
      </c>
      <c r="F290" s="211" t="s">
        <v>401</v>
      </c>
      <c r="G290" s="209"/>
      <c r="H290" s="212">
        <v>5.4</v>
      </c>
      <c r="I290" s="213"/>
      <c r="J290" s="209"/>
      <c r="K290" s="209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138</v>
      </c>
      <c r="AU290" s="218" t="s">
        <v>136</v>
      </c>
      <c r="AV290" s="14" t="s">
        <v>136</v>
      </c>
      <c r="AW290" s="14" t="s">
        <v>33</v>
      </c>
      <c r="AX290" s="14" t="s">
        <v>75</v>
      </c>
      <c r="AY290" s="218" t="s">
        <v>128</v>
      </c>
    </row>
    <row r="291" spans="2:51" s="13" customFormat="1" ht="12">
      <c r="B291" s="197"/>
      <c r="C291" s="198"/>
      <c r="D291" s="199" t="s">
        <v>138</v>
      </c>
      <c r="E291" s="200" t="s">
        <v>1</v>
      </c>
      <c r="F291" s="201" t="s">
        <v>170</v>
      </c>
      <c r="G291" s="198"/>
      <c r="H291" s="200" t="s">
        <v>1</v>
      </c>
      <c r="I291" s="202"/>
      <c r="J291" s="198"/>
      <c r="K291" s="198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138</v>
      </c>
      <c r="AU291" s="207" t="s">
        <v>136</v>
      </c>
      <c r="AV291" s="13" t="s">
        <v>83</v>
      </c>
      <c r="AW291" s="13" t="s">
        <v>33</v>
      </c>
      <c r="AX291" s="13" t="s">
        <v>75</v>
      </c>
      <c r="AY291" s="207" t="s">
        <v>128</v>
      </c>
    </row>
    <row r="292" spans="2:51" s="14" customFormat="1" ht="12">
      <c r="B292" s="208"/>
      <c r="C292" s="209"/>
      <c r="D292" s="199" t="s">
        <v>138</v>
      </c>
      <c r="E292" s="210" t="s">
        <v>1</v>
      </c>
      <c r="F292" s="211" t="s">
        <v>402</v>
      </c>
      <c r="G292" s="209"/>
      <c r="H292" s="212">
        <v>16.34</v>
      </c>
      <c r="I292" s="213"/>
      <c r="J292" s="209"/>
      <c r="K292" s="209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138</v>
      </c>
      <c r="AU292" s="218" t="s">
        <v>136</v>
      </c>
      <c r="AV292" s="14" t="s">
        <v>136</v>
      </c>
      <c r="AW292" s="14" t="s">
        <v>33</v>
      </c>
      <c r="AX292" s="14" t="s">
        <v>75</v>
      </c>
      <c r="AY292" s="218" t="s">
        <v>128</v>
      </c>
    </row>
    <row r="293" spans="2:51" s="13" customFormat="1" ht="12">
      <c r="B293" s="197"/>
      <c r="C293" s="198"/>
      <c r="D293" s="199" t="s">
        <v>138</v>
      </c>
      <c r="E293" s="200" t="s">
        <v>1</v>
      </c>
      <c r="F293" s="201" t="s">
        <v>388</v>
      </c>
      <c r="G293" s="198"/>
      <c r="H293" s="200" t="s">
        <v>1</v>
      </c>
      <c r="I293" s="202"/>
      <c r="J293" s="198"/>
      <c r="K293" s="198"/>
      <c r="L293" s="203"/>
      <c r="M293" s="204"/>
      <c r="N293" s="205"/>
      <c r="O293" s="205"/>
      <c r="P293" s="205"/>
      <c r="Q293" s="205"/>
      <c r="R293" s="205"/>
      <c r="S293" s="205"/>
      <c r="T293" s="206"/>
      <c r="AT293" s="207" t="s">
        <v>138</v>
      </c>
      <c r="AU293" s="207" t="s">
        <v>136</v>
      </c>
      <c r="AV293" s="13" t="s">
        <v>83</v>
      </c>
      <c r="AW293" s="13" t="s">
        <v>33</v>
      </c>
      <c r="AX293" s="13" t="s">
        <v>75</v>
      </c>
      <c r="AY293" s="207" t="s">
        <v>128</v>
      </c>
    </row>
    <row r="294" spans="2:51" s="14" customFormat="1" ht="12">
      <c r="B294" s="208"/>
      <c r="C294" s="209"/>
      <c r="D294" s="199" t="s">
        <v>138</v>
      </c>
      <c r="E294" s="210" t="s">
        <v>1</v>
      </c>
      <c r="F294" s="211" t="s">
        <v>403</v>
      </c>
      <c r="G294" s="209"/>
      <c r="H294" s="212">
        <v>8.379999999999999</v>
      </c>
      <c r="I294" s="213"/>
      <c r="J294" s="209"/>
      <c r="K294" s="209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138</v>
      </c>
      <c r="AU294" s="218" t="s">
        <v>136</v>
      </c>
      <c r="AV294" s="14" t="s">
        <v>136</v>
      </c>
      <c r="AW294" s="14" t="s">
        <v>33</v>
      </c>
      <c r="AX294" s="14" t="s">
        <v>75</v>
      </c>
      <c r="AY294" s="218" t="s">
        <v>128</v>
      </c>
    </row>
    <row r="295" spans="2:51" s="15" customFormat="1" ht="12">
      <c r="B295" s="219"/>
      <c r="C295" s="220"/>
      <c r="D295" s="199" t="s">
        <v>138</v>
      </c>
      <c r="E295" s="221" t="s">
        <v>1</v>
      </c>
      <c r="F295" s="222" t="s">
        <v>178</v>
      </c>
      <c r="G295" s="220"/>
      <c r="H295" s="223">
        <v>59.86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138</v>
      </c>
      <c r="AU295" s="229" t="s">
        <v>136</v>
      </c>
      <c r="AV295" s="15" t="s">
        <v>135</v>
      </c>
      <c r="AW295" s="15" t="s">
        <v>33</v>
      </c>
      <c r="AX295" s="15" t="s">
        <v>83</v>
      </c>
      <c r="AY295" s="229" t="s">
        <v>128</v>
      </c>
    </row>
    <row r="296" spans="1:65" s="2" customFormat="1" ht="24.15" customHeight="1">
      <c r="A296" s="34"/>
      <c r="B296" s="35"/>
      <c r="C296" s="183" t="s">
        <v>404</v>
      </c>
      <c r="D296" s="183" t="s">
        <v>131</v>
      </c>
      <c r="E296" s="184" t="s">
        <v>405</v>
      </c>
      <c r="F296" s="185" t="s">
        <v>406</v>
      </c>
      <c r="G296" s="186" t="s">
        <v>160</v>
      </c>
      <c r="H296" s="187">
        <v>35.496</v>
      </c>
      <c r="I296" s="188"/>
      <c r="J296" s="189">
        <f>ROUND(I296*H296,2)</f>
        <v>0</v>
      </c>
      <c r="K296" s="190"/>
      <c r="L296" s="39"/>
      <c r="M296" s="191" t="s">
        <v>1</v>
      </c>
      <c r="N296" s="192" t="s">
        <v>41</v>
      </c>
      <c r="O296" s="71"/>
      <c r="P296" s="193">
        <f>O296*H296</f>
        <v>0</v>
      </c>
      <c r="Q296" s="193">
        <v>5E-05</v>
      </c>
      <c r="R296" s="193">
        <f>Q296*H296</f>
        <v>0.0017748000000000002</v>
      </c>
      <c r="S296" s="193">
        <v>0</v>
      </c>
      <c r="T296" s="194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5" t="s">
        <v>227</v>
      </c>
      <c r="AT296" s="195" t="s">
        <v>131</v>
      </c>
      <c r="AU296" s="195" t="s">
        <v>136</v>
      </c>
      <c r="AY296" s="17" t="s">
        <v>128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17" t="s">
        <v>136</v>
      </c>
      <c r="BK296" s="196">
        <f>ROUND(I296*H296,2)</f>
        <v>0</v>
      </c>
      <c r="BL296" s="17" t="s">
        <v>227</v>
      </c>
      <c r="BM296" s="195" t="s">
        <v>407</v>
      </c>
    </row>
    <row r="297" spans="1:65" s="2" customFormat="1" ht="24.15" customHeight="1">
      <c r="A297" s="34"/>
      <c r="B297" s="35"/>
      <c r="C297" s="183" t="s">
        <v>408</v>
      </c>
      <c r="D297" s="183" t="s">
        <v>131</v>
      </c>
      <c r="E297" s="184" t="s">
        <v>409</v>
      </c>
      <c r="F297" s="185" t="s">
        <v>410</v>
      </c>
      <c r="G297" s="186" t="s">
        <v>205</v>
      </c>
      <c r="H297" s="187">
        <v>0.013</v>
      </c>
      <c r="I297" s="188"/>
      <c r="J297" s="189">
        <f>ROUND(I297*H297,2)</f>
        <v>0</v>
      </c>
      <c r="K297" s="190"/>
      <c r="L297" s="39"/>
      <c r="M297" s="191" t="s">
        <v>1</v>
      </c>
      <c r="N297" s="192" t="s">
        <v>41</v>
      </c>
      <c r="O297" s="71"/>
      <c r="P297" s="193">
        <f>O297*H297</f>
        <v>0</v>
      </c>
      <c r="Q297" s="193">
        <v>0</v>
      </c>
      <c r="R297" s="193">
        <f>Q297*H297</f>
        <v>0</v>
      </c>
      <c r="S297" s="193">
        <v>0</v>
      </c>
      <c r="T297" s="194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5" t="s">
        <v>227</v>
      </c>
      <c r="AT297" s="195" t="s">
        <v>131</v>
      </c>
      <c r="AU297" s="195" t="s">
        <v>136</v>
      </c>
      <c r="AY297" s="17" t="s">
        <v>128</v>
      </c>
      <c r="BE297" s="196">
        <f>IF(N297="základní",J297,0)</f>
        <v>0</v>
      </c>
      <c r="BF297" s="196">
        <f>IF(N297="snížená",J297,0)</f>
        <v>0</v>
      </c>
      <c r="BG297" s="196">
        <f>IF(N297="zákl. přenesená",J297,0)</f>
        <v>0</v>
      </c>
      <c r="BH297" s="196">
        <f>IF(N297="sníž. přenesená",J297,0)</f>
        <v>0</v>
      </c>
      <c r="BI297" s="196">
        <f>IF(N297="nulová",J297,0)</f>
        <v>0</v>
      </c>
      <c r="BJ297" s="17" t="s">
        <v>136</v>
      </c>
      <c r="BK297" s="196">
        <f>ROUND(I297*H297,2)</f>
        <v>0</v>
      </c>
      <c r="BL297" s="17" t="s">
        <v>227</v>
      </c>
      <c r="BM297" s="195" t="s">
        <v>411</v>
      </c>
    </row>
    <row r="298" spans="1:65" s="2" customFormat="1" ht="24.15" customHeight="1">
      <c r="A298" s="34"/>
      <c r="B298" s="35"/>
      <c r="C298" s="183" t="s">
        <v>412</v>
      </c>
      <c r="D298" s="183" t="s">
        <v>131</v>
      </c>
      <c r="E298" s="184" t="s">
        <v>413</v>
      </c>
      <c r="F298" s="185" t="s">
        <v>414</v>
      </c>
      <c r="G298" s="186" t="s">
        <v>205</v>
      </c>
      <c r="H298" s="187">
        <v>0.013</v>
      </c>
      <c r="I298" s="188"/>
      <c r="J298" s="189">
        <f>ROUND(I298*H298,2)</f>
        <v>0</v>
      </c>
      <c r="K298" s="190"/>
      <c r="L298" s="39"/>
      <c r="M298" s="191" t="s">
        <v>1</v>
      </c>
      <c r="N298" s="192" t="s">
        <v>41</v>
      </c>
      <c r="O298" s="71"/>
      <c r="P298" s="193">
        <f>O298*H298</f>
        <v>0</v>
      </c>
      <c r="Q298" s="193">
        <v>0</v>
      </c>
      <c r="R298" s="193">
        <f>Q298*H298</f>
        <v>0</v>
      </c>
      <c r="S298" s="193">
        <v>0</v>
      </c>
      <c r="T298" s="194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5" t="s">
        <v>227</v>
      </c>
      <c r="AT298" s="195" t="s">
        <v>131</v>
      </c>
      <c r="AU298" s="195" t="s">
        <v>136</v>
      </c>
      <c r="AY298" s="17" t="s">
        <v>128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7" t="s">
        <v>136</v>
      </c>
      <c r="BK298" s="196">
        <f>ROUND(I298*H298,2)</f>
        <v>0</v>
      </c>
      <c r="BL298" s="17" t="s">
        <v>227</v>
      </c>
      <c r="BM298" s="195" t="s">
        <v>415</v>
      </c>
    </row>
    <row r="299" spans="1:65" s="2" customFormat="1" ht="24.15" customHeight="1">
      <c r="A299" s="34"/>
      <c r="B299" s="35"/>
      <c r="C299" s="183" t="s">
        <v>416</v>
      </c>
      <c r="D299" s="183" t="s">
        <v>131</v>
      </c>
      <c r="E299" s="184" t="s">
        <v>417</v>
      </c>
      <c r="F299" s="185" t="s">
        <v>418</v>
      </c>
      <c r="G299" s="186" t="s">
        <v>205</v>
      </c>
      <c r="H299" s="187">
        <v>0.013</v>
      </c>
      <c r="I299" s="188"/>
      <c r="J299" s="189">
        <f>ROUND(I299*H299,2)</f>
        <v>0</v>
      </c>
      <c r="K299" s="190"/>
      <c r="L299" s="39"/>
      <c r="M299" s="191" t="s">
        <v>1</v>
      </c>
      <c r="N299" s="192" t="s">
        <v>41</v>
      </c>
      <c r="O299" s="71"/>
      <c r="P299" s="193">
        <f>O299*H299</f>
        <v>0</v>
      </c>
      <c r="Q299" s="193">
        <v>0</v>
      </c>
      <c r="R299" s="193">
        <f>Q299*H299</f>
        <v>0</v>
      </c>
      <c r="S299" s="193">
        <v>0</v>
      </c>
      <c r="T299" s="194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5" t="s">
        <v>227</v>
      </c>
      <c r="AT299" s="195" t="s">
        <v>131</v>
      </c>
      <c r="AU299" s="195" t="s">
        <v>136</v>
      </c>
      <c r="AY299" s="17" t="s">
        <v>128</v>
      </c>
      <c r="BE299" s="196">
        <f>IF(N299="základní",J299,0)</f>
        <v>0</v>
      </c>
      <c r="BF299" s="196">
        <f>IF(N299="snížená",J299,0)</f>
        <v>0</v>
      </c>
      <c r="BG299" s="196">
        <f>IF(N299="zákl. přenesená",J299,0)</f>
        <v>0</v>
      </c>
      <c r="BH299" s="196">
        <f>IF(N299="sníž. přenesená",J299,0)</f>
        <v>0</v>
      </c>
      <c r="BI299" s="196">
        <f>IF(N299="nulová",J299,0)</f>
        <v>0</v>
      </c>
      <c r="BJ299" s="17" t="s">
        <v>136</v>
      </c>
      <c r="BK299" s="196">
        <f>ROUND(I299*H299,2)</f>
        <v>0</v>
      </c>
      <c r="BL299" s="17" t="s">
        <v>227</v>
      </c>
      <c r="BM299" s="195" t="s">
        <v>419</v>
      </c>
    </row>
    <row r="300" spans="2:63" s="12" customFormat="1" ht="22.95" customHeight="1">
      <c r="B300" s="167"/>
      <c r="C300" s="168"/>
      <c r="D300" s="169" t="s">
        <v>74</v>
      </c>
      <c r="E300" s="181" t="s">
        <v>420</v>
      </c>
      <c r="F300" s="181" t="s">
        <v>421</v>
      </c>
      <c r="G300" s="168"/>
      <c r="H300" s="168"/>
      <c r="I300" s="171"/>
      <c r="J300" s="182">
        <f>BK300</f>
        <v>0</v>
      </c>
      <c r="K300" s="168"/>
      <c r="L300" s="173"/>
      <c r="M300" s="174"/>
      <c r="N300" s="175"/>
      <c r="O300" s="175"/>
      <c r="P300" s="176">
        <f>SUM(P301:P326)</f>
        <v>0</v>
      </c>
      <c r="Q300" s="175"/>
      <c r="R300" s="176">
        <f>SUM(R301:R326)</f>
        <v>0.0306096</v>
      </c>
      <c r="S300" s="175"/>
      <c r="T300" s="177">
        <f>SUM(T301:T326)</f>
        <v>0.032799999999999996</v>
      </c>
      <c r="AR300" s="178" t="s">
        <v>136</v>
      </c>
      <c r="AT300" s="179" t="s">
        <v>74</v>
      </c>
      <c r="AU300" s="179" t="s">
        <v>83</v>
      </c>
      <c r="AY300" s="178" t="s">
        <v>128</v>
      </c>
      <c r="BK300" s="180">
        <f>SUM(BK301:BK326)</f>
        <v>0</v>
      </c>
    </row>
    <row r="301" spans="1:65" s="2" customFormat="1" ht="24.15" customHeight="1">
      <c r="A301" s="34"/>
      <c r="B301" s="35"/>
      <c r="C301" s="183" t="s">
        <v>422</v>
      </c>
      <c r="D301" s="183" t="s">
        <v>131</v>
      </c>
      <c r="E301" s="184" t="s">
        <v>423</v>
      </c>
      <c r="F301" s="185" t="s">
        <v>424</v>
      </c>
      <c r="G301" s="186" t="s">
        <v>151</v>
      </c>
      <c r="H301" s="187">
        <v>32.8</v>
      </c>
      <c r="I301" s="188"/>
      <c r="J301" s="189">
        <f>ROUND(I301*H301,2)</f>
        <v>0</v>
      </c>
      <c r="K301" s="190"/>
      <c r="L301" s="39"/>
      <c r="M301" s="191" t="s">
        <v>1</v>
      </c>
      <c r="N301" s="192" t="s">
        <v>41</v>
      </c>
      <c r="O301" s="71"/>
      <c r="P301" s="193">
        <f>O301*H301</f>
        <v>0</v>
      </c>
      <c r="Q301" s="193">
        <v>0</v>
      </c>
      <c r="R301" s="193">
        <f>Q301*H301</f>
        <v>0</v>
      </c>
      <c r="S301" s="193">
        <v>0.001</v>
      </c>
      <c r="T301" s="194">
        <f>S301*H301</f>
        <v>0.032799999999999996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5" t="s">
        <v>227</v>
      </c>
      <c r="AT301" s="195" t="s">
        <v>131</v>
      </c>
      <c r="AU301" s="195" t="s">
        <v>136</v>
      </c>
      <c r="AY301" s="17" t="s">
        <v>128</v>
      </c>
      <c r="BE301" s="196">
        <f>IF(N301="základní",J301,0)</f>
        <v>0</v>
      </c>
      <c r="BF301" s="196">
        <f>IF(N301="snížená",J301,0)</f>
        <v>0</v>
      </c>
      <c r="BG301" s="196">
        <f>IF(N301="zákl. přenesená",J301,0)</f>
        <v>0</v>
      </c>
      <c r="BH301" s="196">
        <f>IF(N301="sníž. přenesená",J301,0)</f>
        <v>0</v>
      </c>
      <c r="BI301" s="196">
        <f>IF(N301="nulová",J301,0)</f>
        <v>0</v>
      </c>
      <c r="BJ301" s="17" t="s">
        <v>136</v>
      </c>
      <c r="BK301" s="196">
        <f>ROUND(I301*H301,2)</f>
        <v>0</v>
      </c>
      <c r="BL301" s="17" t="s">
        <v>227</v>
      </c>
      <c r="BM301" s="195" t="s">
        <v>425</v>
      </c>
    </row>
    <row r="302" spans="2:51" s="13" customFormat="1" ht="12">
      <c r="B302" s="197"/>
      <c r="C302" s="198"/>
      <c r="D302" s="199" t="s">
        <v>138</v>
      </c>
      <c r="E302" s="200" t="s">
        <v>1</v>
      </c>
      <c r="F302" s="201" t="s">
        <v>426</v>
      </c>
      <c r="G302" s="198"/>
      <c r="H302" s="200" t="s">
        <v>1</v>
      </c>
      <c r="I302" s="202"/>
      <c r="J302" s="198"/>
      <c r="K302" s="198"/>
      <c r="L302" s="203"/>
      <c r="M302" s="204"/>
      <c r="N302" s="205"/>
      <c r="O302" s="205"/>
      <c r="P302" s="205"/>
      <c r="Q302" s="205"/>
      <c r="R302" s="205"/>
      <c r="S302" s="205"/>
      <c r="T302" s="206"/>
      <c r="AT302" s="207" t="s">
        <v>138</v>
      </c>
      <c r="AU302" s="207" t="s">
        <v>136</v>
      </c>
      <c r="AV302" s="13" t="s">
        <v>83</v>
      </c>
      <c r="AW302" s="13" t="s">
        <v>33</v>
      </c>
      <c r="AX302" s="13" t="s">
        <v>75</v>
      </c>
      <c r="AY302" s="207" t="s">
        <v>128</v>
      </c>
    </row>
    <row r="303" spans="2:51" s="14" customFormat="1" ht="12">
      <c r="B303" s="208"/>
      <c r="C303" s="209"/>
      <c r="D303" s="199" t="s">
        <v>138</v>
      </c>
      <c r="E303" s="210" t="s">
        <v>1</v>
      </c>
      <c r="F303" s="211" t="s">
        <v>427</v>
      </c>
      <c r="G303" s="209"/>
      <c r="H303" s="212">
        <v>15.200000000000001</v>
      </c>
      <c r="I303" s="213"/>
      <c r="J303" s="209"/>
      <c r="K303" s="209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138</v>
      </c>
      <c r="AU303" s="218" t="s">
        <v>136</v>
      </c>
      <c r="AV303" s="14" t="s">
        <v>136</v>
      </c>
      <c r="AW303" s="14" t="s">
        <v>33</v>
      </c>
      <c r="AX303" s="14" t="s">
        <v>75</v>
      </c>
      <c r="AY303" s="218" t="s">
        <v>128</v>
      </c>
    </row>
    <row r="304" spans="2:51" s="13" customFormat="1" ht="12">
      <c r="B304" s="197"/>
      <c r="C304" s="198"/>
      <c r="D304" s="199" t="s">
        <v>138</v>
      </c>
      <c r="E304" s="200" t="s">
        <v>1</v>
      </c>
      <c r="F304" s="201" t="s">
        <v>428</v>
      </c>
      <c r="G304" s="198"/>
      <c r="H304" s="200" t="s">
        <v>1</v>
      </c>
      <c r="I304" s="202"/>
      <c r="J304" s="198"/>
      <c r="K304" s="198"/>
      <c r="L304" s="203"/>
      <c r="M304" s="204"/>
      <c r="N304" s="205"/>
      <c r="O304" s="205"/>
      <c r="P304" s="205"/>
      <c r="Q304" s="205"/>
      <c r="R304" s="205"/>
      <c r="S304" s="205"/>
      <c r="T304" s="206"/>
      <c r="AT304" s="207" t="s">
        <v>138</v>
      </c>
      <c r="AU304" s="207" t="s">
        <v>136</v>
      </c>
      <c r="AV304" s="13" t="s">
        <v>83</v>
      </c>
      <c r="AW304" s="13" t="s">
        <v>33</v>
      </c>
      <c r="AX304" s="13" t="s">
        <v>75</v>
      </c>
      <c r="AY304" s="207" t="s">
        <v>128</v>
      </c>
    </row>
    <row r="305" spans="2:51" s="14" customFormat="1" ht="12">
      <c r="B305" s="208"/>
      <c r="C305" s="209"/>
      <c r="D305" s="199" t="s">
        <v>138</v>
      </c>
      <c r="E305" s="210" t="s">
        <v>1</v>
      </c>
      <c r="F305" s="211" t="s">
        <v>429</v>
      </c>
      <c r="G305" s="209"/>
      <c r="H305" s="212">
        <v>17.599999999999998</v>
      </c>
      <c r="I305" s="213"/>
      <c r="J305" s="209"/>
      <c r="K305" s="209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138</v>
      </c>
      <c r="AU305" s="218" t="s">
        <v>136</v>
      </c>
      <c r="AV305" s="14" t="s">
        <v>136</v>
      </c>
      <c r="AW305" s="14" t="s">
        <v>33</v>
      </c>
      <c r="AX305" s="14" t="s">
        <v>75</v>
      </c>
      <c r="AY305" s="218" t="s">
        <v>128</v>
      </c>
    </row>
    <row r="306" spans="2:51" s="15" customFormat="1" ht="12">
      <c r="B306" s="219"/>
      <c r="C306" s="220"/>
      <c r="D306" s="199" t="s">
        <v>138</v>
      </c>
      <c r="E306" s="221" t="s">
        <v>1</v>
      </c>
      <c r="F306" s="222" t="s">
        <v>178</v>
      </c>
      <c r="G306" s="220"/>
      <c r="H306" s="223">
        <v>32.8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138</v>
      </c>
      <c r="AU306" s="229" t="s">
        <v>136</v>
      </c>
      <c r="AV306" s="15" t="s">
        <v>135</v>
      </c>
      <c r="AW306" s="15" t="s">
        <v>33</v>
      </c>
      <c r="AX306" s="15" t="s">
        <v>83</v>
      </c>
      <c r="AY306" s="229" t="s">
        <v>128</v>
      </c>
    </row>
    <row r="307" spans="1:65" s="2" customFormat="1" ht="16.5" customHeight="1">
      <c r="A307" s="34"/>
      <c r="B307" s="35"/>
      <c r="C307" s="183" t="s">
        <v>430</v>
      </c>
      <c r="D307" s="183" t="s">
        <v>131</v>
      </c>
      <c r="E307" s="184" t="s">
        <v>431</v>
      </c>
      <c r="F307" s="185" t="s">
        <v>432</v>
      </c>
      <c r="G307" s="186" t="s">
        <v>151</v>
      </c>
      <c r="H307" s="187">
        <v>32.8</v>
      </c>
      <c r="I307" s="188"/>
      <c r="J307" s="189">
        <f>ROUND(I307*H307,2)</f>
        <v>0</v>
      </c>
      <c r="K307" s="190"/>
      <c r="L307" s="39"/>
      <c r="M307" s="191" t="s">
        <v>1</v>
      </c>
      <c r="N307" s="192" t="s">
        <v>41</v>
      </c>
      <c r="O307" s="71"/>
      <c r="P307" s="193">
        <f>O307*H307</f>
        <v>0</v>
      </c>
      <c r="Q307" s="193">
        <v>0</v>
      </c>
      <c r="R307" s="193">
        <f>Q307*H307</f>
        <v>0</v>
      </c>
      <c r="S307" s="193">
        <v>0</v>
      </c>
      <c r="T307" s="194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5" t="s">
        <v>227</v>
      </c>
      <c r="AT307" s="195" t="s">
        <v>131</v>
      </c>
      <c r="AU307" s="195" t="s">
        <v>136</v>
      </c>
      <c r="AY307" s="17" t="s">
        <v>128</v>
      </c>
      <c r="BE307" s="196">
        <f>IF(N307="základní",J307,0)</f>
        <v>0</v>
      </c>
      <c r="BF307" s="196">
        <f>IF(N307="snížená",J307,0)</f>
        <v>0</v>
      </c>
      <c r="BG307" s="196">
        <f>IF(N307="zákl. přenesená",J307,0)</f>
        <v>0</v>
      </c>
      <c r="BH307" s="196">
        <f>IF(N307="sníž. přenesená",J307,0)</f>
        <v>0</v>
      </c>
      <c r="BI307" s="196">
        <f>IF(N307="nulová",J307,0)</f>
        <v>0</v>
      </c>
      <c r="BJ307" s="17" t="s">
        <v>136</v>
      </c>
      <c r="BK307" s="196">
        <f>ROUND(I307*H307,2)</f>
        <v>0</v>
      </c>
      <c r="BL307" s="17" t="s">
        <v>227</v>
      </c>
      <c r="BM307" s="195" t="s">
        <v>433</v>
      </c>
    </row>
    <row r="308" spans="1:65" s="2" customFormat="1" ht="16.5" customHeight="1">
      <c r="A308" s="34"/>
      <c r="B308" s="35"/>
      <c r="C308" s="230" t="s">
        <v>434</v>
      </c>
      <c r="D308" s="230" t="s">
        <v>262</v>
      </c>
      <c r="E308" s="231" t="s">
        <v>435</v>
      </c>
      <c r="F308" s="232" t="s">
        <v>436</v>
      </c>
      <c r="G308" s="233" t="s">
        <v>151</v>
      </c>
      <c r="H308" s="234">
        <v>35.424</v>
      </c>
      <c r="I308" s="235"/>
      <c r="J308" s="236">
        <f>ROUND(I308*H308,2)</f>
        <v>0</v>
      </c>
      <c r="K308" s="237"/>
      <c r="L308" s="238"/>
      <c r="M308" s="239" t="s">
        <v>1</v>
      </c>
      <c r="N308" s="240" t="s">
        <v>41</v>
      </c>
      <c r="O308" s="71"/>
      <c r="P308" s="193">
        <f>O308*H308</f>
        <v>0</v>
      </c>
      <c r="Q308" s="193">
        <v>0.0002</v>
      </c>
      <c r="R308" s="193">
        <f>Q308*H308</f>
        <v>0.0070848000000000005</v>
      </c>
      <c r="S308" s="193">
        <v>0</v>
      </c>
      <c r="T308" s="194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5" t="s">
        <v>265</v>
      </c>
      <c r="AT308" s="195" t="s">
        <v>262</v>
      </c>
      <c r="AU308" s="195" t="s">
        <v>136</v>
      </c>
      <c r="AY308" s="17" t="s">
        <v>128</v>
      </c>
      <c r="BE308" s="196">
        <f>IF(N308="základní",J308,0)</f>
        <v>0</v>
      </c>
      <c r="BF308" s="196">
        <f>IF(N308="snížená",J308,0)</f>
        <v>0</v>
      </c>
      <c r="BG308" s="196">
        <f>IF(N308="zákl. přenesená",J308,0)</f>
        <v>0</v>
      </c>
      <c r="BH308" s="196">
        <f>IF(N308="sníž. přenesená",J308,0)</f>
        <v>0</v>
      </c>
      <c r="BI308" s="196">
        <f>IF(N308="nulová",J308,0)</f>
        <v>0</v>
      </c>
      <c r="BJ308" s="17" t="s">
        <v>136</v>
      </c>
      <c r="BK308" s="196">
        <f>ROUND(I308*H308,2)</f>
        <v>0</v>
      </c>
      <c r="BL308" s="17" t="s">
        <v>227</v>
      </c>
      <c r="BM308" s="195" t="s">
        <v>437</v>
      </c>
    </row>
    <row r="309" spans="2:51" s="14" customFormat="1" ht="12">
      <c r="B309" s="208"/>
      <c r="C309" s="209"/>
      <c r="D309" s="199" t="s">
        <v>138</v>
      </c>
      <c r="E309" s="209"/>
      <c r="F309" s="211" t="s">
        <v>438</v>
      </c>
      <c r="G309" s="209"/>
      <c r="H309" s="212">
        <v>35.424</v>
      </c>
      <c r="I309" s="213"/>
      <c r="J309" s="209"/>
      <c r="K309" s="209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138</v>
      </c>
      <c r="AU309" s="218" t="s">
        <v>136</v>
      </c>
      <c r="AV309" s="14" t="s">
        <v>136</v>
      </c>
      <c r="AW309" s="14" t="s">
        <v>4</v>
      </c>
      <c r="AX309" s="14" t="s">
        <v>83</v>
      </c>
      <c r="AY309" s="218" t="s">
        <v>128</v>
      </c>
    </row>
    <row r="310" spans="1:65" s="2" customFormat="1" ht="24.15" customHeight="1">
      <c r="A310" s="34"/>
      <c r="B310" s="35"/>
      <c r="C310" s="183" t="s">
        <v>439</v>
      </c>
      <c r="D310" s="183" t="s">
        <v>131</v>
      </c>
      <c r="E310" s="184" t="s">
        <v>440</v>
      </c>
      <c r="F310" s="185" t="s">
        <v>441</v>
      </c>
      <c r="G310" s="186" t="s">
        <v>160</v>
      </c>
      <c r="H310" s="187">
        <v>40.56</v>
      </c>
      <c r="I310" s="188"/>
      <c r="J310" s="189">
        <f>ROUND(I310*H310,2)</f>
        <v>0</v>
      </c>
      <c r="K310" s="190"/>
      <c r="L310" s="39"/>
      <c r="M310" s="191" t="s">
        <v>1</v>
      </c>
      <c r="N310" s="192" t="s">
        <v>41</v>
      </c>
      <c r="O310" s="71"/>
      <c r="P310" s="193">
        <f>O310*H310</f>
        <v>0</v>
      </c>
      <c r="Q310" s="193">
        <v>8E-05</v>
      </c>
      <c r="R310" s="193">
        <f>Q310*H310</f>
        <v>0.0032448000000000004</v>
      </c>
      <c r="S310" s="193">
        <v>0</v>
      </c>
      <c r="T310" s="194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5" t="s">
        <v>227</v>
      </c>
      <c r="AT310" s="195" t="s">
        <v>131</v>
      </c>
      <c r="AU310" s="195" t="s">
        <v>136</v>
      </c>
      <c r="AY310" s="17" t="s">
        <v>128</v>
      </c>
      <c r="BE310" s="196">
        <f>IF(N310="základní",J310,0)</f>
        <v>0</v>
      </c>
      <c r="BF310" s="196">
        <f>IF(N310="snížená",J310,0)</f>
        <v>0</v>
      </c>
      <c r="BG310" s="196">
        <f>IF(N310="zákl. přenesená",J310,0)</f>
        <v>0</v>
      </c>
      <c r="BH310" s="196">
        <f>IF(N310="sníž. přenesená",J310,0)</f>
        <v>0</v>
      </c>
      <c r="BI310" s="196">
        <f>IF(N310="nulová",J310,0)</f>
        <v>0</v>
      </c>
      <c r="BJ310" s="17" t="s">
        <v>136</v>
      </c>
      <c r="BK310" s="196">
        <f>ROUND(I310*H310,2)</f>
        <v>0</v>
      </c>
      <c r="BL310" s="17" t="s">
        <v>227</v>
      </c>
      <c r="BM310" s="195" t="s">
        <v>442</v>
      </c>
    </row>
    <row r="311" spans="2:51" s="13" customFormat="1" ht="12">
      <c r="B311" s="197"/>
      <c r="C311" s="198"/>
      <c r="D311" s="199" t="s">
        <v>138</v>
      </c>
      <c r="E311" s="200" t="s">
        <v>1</v>
      </c>
      <c r="F311" s="201" t="s">
        <v>426</v>
      </c>
      <c r="G311" s="198"/>
      <c r="H311" s="200" t="s">
        <v>1</v>
      </c>
      <c r="I311" s="202"/>
      <c r="J311" s="198"/>
      <c r="K311" s="198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138</v>
      </c>
      <c r="AU311" s="207" t="s">
        <v>136</v>
      </c>
      <c r="AV311" s="13" t="s">
        <v>83</v>
      </c>
      <c r="AW311" s="13" t="s">
        <v>33</v>
      </c>
      <c r="AX311" s="13" t="s">
        <v>75</v>
      </c>
      <c r="AY311" s="207" t="s">
        <v>128</v>
      </c>
    </row>
    <row r="312" spans="2:51" s="14" customFormat="1" ht="12">
      <c r="B312" s="208"/>
      <c r="C312" s="209"/>
      <c r="D312" s="199" t="s">
        <v>138</v>
      </c>
      <c r="E312" s="210" t="s">
        <v>1</v>
      </c>
      <c r="F312" s="211" t="s">
        <v>173</v>
      </c>
      <c r="G312" s="209"/>
      <c r="H312" s="212">
        <v>19.759999999999998</v>
      </c>
      <c r="I312" s="213"/>
      <c r="J312" s="209"/>
      <c r="K312" s="209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138</v>
      </c>
      <c r="AU312" s="218" t="s">
        <v>136</v>
      </c>
      <c r="AV312" s="14" t="s">
        <v>136</v>
      </c>
      <c r="AW312" s="14" t="s">
        <v>33</v>
      </c>
      <c r="AX312" s="14" t="s">
        <v>75</v>
      </c>
      <c r="AY312" s="218" t="s">
        <v>128</v>
      </c>
    </row>
    <row r="313" spans="2:51" s="13" customFormat="1" ht="12">
      <c r="B313" s="197"/>
      <c r="C313" s="198"/>
      <c r="D313" s="199" t="s">
        <v>138</v>
      </c>
      <c r="E313" s="200" t="s">
        <v>1</v>
      </c>
      <c r="F313" s="201" t="s">
        <v>428</v>
      </c>
      <c r="G313" s="198"/>
      <c r="H313" s="200" t="s">
        <v>1</v>
      </c>
      <c r="I313" s="202"/>
      <c r="J313" s="198"/>
      <c r="K313" s="198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138</v>
      </c>
      <c r="AU313" s="207" t="s">
        <v>136</v>
      </c>
      <c r="AV313" s="13" t="s">
        <v>83</v>
      </c>
      <c r="AW313" s="13" t="s">
        <v>33</v>
      </c>
      <c r="AX313" s="13" t="s">
        <v>75</v>
      </c>
      <c r="AY313" s="207" t="s">
        <v>128</v>
      </c>
    </row>
    <row r="314" spans="2:51" s="14" customFormat="1" ht="12">
      <c r="B314" s="208"/>
      <c r="C314" s="209"/>
      <c r="D314" s="199" t="s">
        <v>138</v>
      </c>
      <c r="E314" s="210" t="s">
        <v>1</v>
      </c>
      <c r="F314" s="211" t="s">
        <v>175</v>
      </c>
      <c r="G314" s="209"/>
      <c r="H314" s="212">
        <v>20.8</v>
      </c>
      <c r="I314" s="213"/>
      <c r="J314" s="209"/>
      <c r="K314" s="209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138</v>
      </c>
      <c r="AU314" s="218" t="s">
        <v>136</v>
      </c>
      <c r="AV314" s="14" t="s">
        <v>136</v>
      </c>
      <c r="AW314" s="14" t="s">
        <v>33</v>
      </c>
      <c r="AX314" s="14" t="s">
        <v>75</v>
      </c>
      <c r="AY314" s="218" t="s">
        <v>128</v>
      </c>
    </row>
    <row r="315" spans="2:51" s="15" customFormat="1" ht="12">
      <c r="B315" s="219"/>
      <c r="C315" s="220"/>
      <c r="D315" s="199" t="s">
        <v>138</v>
      </c>
      <c r="E315" s="221" t="s">
        <v>1</v>
      </c>
      <c r="F315" s="222" t="s">
        <v>178</v>
      </c>
      <c r="G315" s="220"/>
      <c r="H315" s="223">
        <v>40.56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138</v>
      </c>
      <c r="AU315" s="229" t="s">
        <v>136</v>
      </c>
      <c r="AV315" s="15" t="s">
        <v>135</v>
      </c>
      <c r="AW315" s="15" t="s">
        <v>33</v>
      </c>
      <c r="AX315" s="15" t="s">
        <v>83</v>
      </c>
      <c r="AY315" s="229" t="s">
        <v>128</v>
      </c>
    </row>
    <row r="316" spans="1:65" s="2" customFormat="1" ht="16.5" customHeight="1">
      <c r="A316" s="34"/>
      <c r="B316" s="35"/>
      <c r="C316" s="183" t="s">
        <v>443</v>
      </c>
      <c r="D316" s="183" t="s">
        <v>131</v>
      </c>
      <c r="E316" s="184" t="s">
        <v>444</v>
      </c>
      <c r="F316" s="185" t="s">
        <v>445</v>
      </c>
      <c r="G316" s="186" t="s">
        <v>160</v>
      </c>
      <c r="H316" s="187">
        <v>40.56</v>
      </c>
      <c r="I316" s="188"/>
      <c r="J316" s="189">
        <f aca="true" t="shared" si="0" ref="J316:J326">ROUND(I316*H316,2)</f>
        <v>0</v>
      </c>
      <c r="K316" s="190"/>
      <c r="L316" s="39"/>
      <c r="M316" s="191" t="s">
        <v>1</v>
      </c>
      <c r="N316" s="192" t="s">
        <v>41</v>
      </c>
      <c r="O316" s="71"/>
      <c r="P316" s="193">
        <f aca="true" t="shared" si="1" ref="P316:P326">O316*H316</f>
        <v>0</v>
      </c>
      <c r="Q316" s="193">
        <v>1E-05</v>
      </c>
      <c r="R316" s="193">
        <f aca="true" t="shared" si="2" ref="R316:R326">Q316*H316</f>
        <v>0.00040560000000000005</v>
      </c>
      <c r="S316" s="193">
        <v>0</v>
      </c>
      <c r="T316" s="194">
        <f aca="true" t="shared" si="3" ref="T316:T326"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5" t="s">
        <v>227</v>
      </c>
      <c r="AT316" s="195" t="s">
        <v>131</v>
      </c>
      <c r="AU316" s="195" t="s">
        <v>136</v>
      </c>
      <c r="AY316" s="17" t="s">
        <v>128</v>
      </c>
      <c r="BE316" s="196">
        <f aca="true" t="shared" si="4" ref="BE316:BE326">IF(N316="základní",J316,0)</f>
        <v>0</v>
      </c>
      <c r="BF316" s="196">
        <f aca="true" t="shared" si="5" ref="BF316:BF326">IF(N316="snížená",J316,0)</f>
        <v>0</v>
      </c>
      <c r="BG316" s="196">
        <f aca="true" t="shared" si="6" ref="BG316:BG326">IF(N316="zákl. přenesená",J316,0)</f>
        <v>0</v>
      </c>
      <c r="BH316" s="196">
        <f aca="true" t="shared" si="7" ref="BH316:BH326">IF(N316="sníž. přenesená",J316,0)</f>
        <v>0</v>
      </c>
      <c r="BI316" s="196">
        <f aca="true" t="shared" si="8" ref="BI316:BI326">IF(N316="nulová",J316,0)</f>
        <v>0</v>
      </c>
      <c r="BJ316" s="17" t="s">
        <v>136</v>
      </c>
      <c r="BK316" s="196">
        <f aca="true" t="shared" si="9" ref="BK316:BK326">ROUND(I316*H316,2)</f>
        <v>0</v>
      </c>
      <c r="BL316" s="17" t="s">
        <v>227</v>
      </c>
      <c r="BM316" s="195" t="s">
        <v>446</v>
      </c>
    </row>
    <row r="317" spans="1:65" s="2" customFormat="1" ht="16.5" customHeight="1">
      <c r="A317" s="34"/>
      <c r="B317" s="35"/>
      <c r="C317" s="183" t="s">
        <v>447</v>
      </c>
      <c r="D317" s="183" t="s">
        <v>131</v>
      </c>
      <c r="E317" s="184" t="s">
        <v>448</v>
      </c>
      <c r="F317" s="185" t="s">
        <v>449</v>
      </c>
      <c r="G317" s="186" t="s">
        <v>160</v>
      </c>
      <c r="H317" s="187">
        <v>40.56</v>
      </c>
      <c r="I317" s="188"/>
      <c r="J317" s="189">
        <f t="shared" si="0"/>
        <v>0</v>
      </c>
      <c r="K317" s="190"/>
      <c r="L317" s="39"/>
      <c r="M317" s="191" t="s">
        <v>1</v>
      </c>
      <c r="N317" s="192" t="s">
        <v>41</v>
      </c>
      <c r="O317" s="71"/>
      <c r="P317" s="193">
        <f t="shared" si="1"/>
        <v>0</v>
      </c>
      <c r="Q317" s="193">
        <v>1E-05</v>
      </c>
      <c r="R317" s="193">
        <f t="shared" si="2"/>
        <v>0.00040560000000000005</v>
      </c>
      <c r="S317" s="193">
        <v>0</v>
      </c>
      <c r="T317" s="194">
        <f t="shared" si="3"/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5" t="s">
        <v>227</v>
      </c>
      <c r="AT317" s="195" t="s">
        <v>131</v>
      </c>
      <c r="AU317" s="195" t="s">
        <v>136</v>
      </c>
      <c r="AY317" s="17" t="s">
        <v>128</v>
      </c>
      <c r="BE317" s="196">
        <f t="shared" si="4"/>
        <v>0</v>
      </c>
      <c r="BF317" s="196">
        <f t="shared" si="5"/>
        <v>0</v>
      </c>
      <c r="BG317" s="196">
        <f t="shared" si="6"/>
        <v>0</v>
      </c>
      <c r="BH317" s="196">
        <f t="shared" si="7"/>
        <v>0</v>
      </c>
      <c r="BI317" s="196">
        <f t="shared" si="8"/>
        <v>0</v>
      </c>
      <c r="BJ317" s="17" t="s">
        <v>136</v>
      </c>
      <c r="BK317" s="196">
        <f t="shared" si="9"/>
        <v>0</v>
      </c>
      <c r="BL317" s="17" t="s">
        <v>227</v>
      </c>
      <c r="BM317" s="195" t="s">
        <v>450</v>
      </c>
    </row>
    <row r="318" spans="1:65" s="2" customFormat="1" ht="16.5" customHeight="1">
      <c r="A318" s="34"/>
      <c r="B318" s="35"/>
      <c r="C318" s="183" t="s">
        <v>451</v>
      </c>
      <c r="D318" s="183" t="s">
        <v>131</v>
      </c>
      <c r="E318" s="184" t="s">
        <v>452</v>
      </c>
      <c r="F318" s="185" t="s">
        <v>453</v>
      </c>
      <c r="G318" s="186" t="s">
        <v>160</v>
      </c>
      <c r="H318" s="187">
        <v>40.56</v>
      </c>
      <c r="I318" s="188"/>
      <c r="J318" s="189">
        <f t="shared" si="0"/>
        <v>0</v>
      </c>
      <c r="K318" s="190"/>
      <c r="L318" s="39"/>
      <c r="M318" s="191" t="s">
        <v>1</v>
      </c>
      <c r="N318" s="192" t="s">
        <v>41</v>
      </c>
      <c r="O318" s="71"/>
      <c r="P318" s="193">
        <f t="shared" si="1"/>
        <v>0</v>
      </c>
      <c r="Q318" s="193">
        <v>1E-05</v>
      </c>
      <c r="R318" s="193">
        <f t="shared" si="2"/>
        <v>0.00040560000000000005</v>
      </c>
      <c r="S318" s="193">
        <v>0</v>
      </c>
      <c r="T318" s="194">
        <f t="shared" si="3"/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5" t="s">
        <v>227</v>
      </c>
      <c r="AT318" s="195" t="s">
        <v>131</v>
      </c>
      <c r="AU318" s="195" t="s">
        <v>136</v>
      </c>
      <c r="AY318" s="17" t="s">
        <v>128</v>
      </c>
      <c r="BE318" s="196">
        <f t="shared" si="4"/>
        <v>0</v>
      </c>
      <c r="BF318" s="196">
        <f t="shared" si="5"/>
        <v>0</v>
      </c>
      <c r="BG318" s="196">
        <f t="shared" si="6"/>
        <v>0</v>
      </c>
      <c r="BH318" s="196">
        <f t="shared" si="7"/>
        <v>0</v>
      </c>
      <c r="BI318" s="196">
        <f t="shared" si="8"/>
        <v>0</v>
      </c>
      <c r="BJ318" s="17" t="s">
        <v>136</v>
      </c>
      <c r="BK318" s="196">
        <f t="shared" si="9"/>
        <v>0</v>
      </c>
      <c r="BL318" s="17" t="s">
        <v>227</v>
      </c>
      <c r="BM318" s="195" t="s">
        <v>454</v>
      </c>
    </row>
    <row r="319" spans="1:65" s="2" customFormat="1" ht="16.5" customHeight="1">
      <c r="A319" s="34"/>
      <c r="B319" s="35"/>
      <c r="C319" s="183" t="s">
        <v>455</v>
      </c>
      <c r="D319" s="183" t="s">
        <v>131</v>
      </c>
      <c r="E319" s="184" t="s">
        <v>456</v>
      </c>
      <c r="F319" s="185" t="s">
        <v>457</v>
      </c>
      <c r="G319" s="186" t="s">
        <v>160</v>
      </c>
      <c r="H319" s="187">
        <v>40.56</v>
      </c>
      <c r="I319" s="188"/>
      <c r="J319" s="189">
        <f t="shared" si="0"/>
        <v>0</v>
      </c>
      <c r="K319" s="190"/>
      <c r="L319" s="39"/>
      <c r="M319" s="191" t="s">
        <v>1</v>
      </c>
      <c r="N319" s="192" t="s">
        <v>41</v>
      </c>
      <c r="O319" s="71"/>
      <c r="P319" s="193">
        <f t="shared" si="1"/>
        <v>0</v>
      </c>
      <c r="Q319" s="193">
        <v>0</v>
      </c>
      <c r="R319" s="193">
        <f t="shared" si="2"/>
        <v>0</v>
      </c>
      <c r="S319" s="193">
        <v>0</v>
      </c>
      <c r="T319" s="194">
        <f t="shared" si="3"/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5" t="s">
        <v>227</v>
      </c>
      <c r="AT319" s="195" t="s">
        <v>131</v>
      </c>
      <c r="AU319" s="195" t="s">
        <v>136</v>
      </c>
      <c r="AY319" s="17" t="s">
        <v>128</v>
      </c>
      <c r="BE319" s="196">
        <f t="shared" si="4"/>
        <v>0</v>
      </c>
      <c r="BF319" s="196">
        <f t="shared" si="5"/>
        <v>0</v>
      </c>
      <c r="BG319" s="196">
        <f t="shared" si="6"/>
        <v>0</v>
      </c>
      <c r="BH319" s="196">
        <f t="shared" si="7"/>
        <v>0</v>
      </c>
      <c r="BI319" s="196">
        <f t="shared" si="8"/>
        <v>0</v>
      </c>
      <c r="BJ319" s="17" t="s">
        <v>136</v>
      </c>
      <c r="BK319" s="196">
        <f t="shared" si="9"/>
        <v>0</v>
      </c>
      <c r="BL319" s="17" t="s">
        <v>227</v>
      </c>
      <c r="BM319" s="195" t="s">
        <v>458</v>
      </c>
    </row>
    <row r="320" spans="1:65" s="2" customFormat="1" ht="16.5" customHeight="1">
      <c r="A320" s="34"/>
      <c r="B320" s="35"/>
      <c r="C320" s="183" t="s">
        <v>459</v>
      </c>
      <c r="D320" s="183" t="s">
        <v>131</v>
      </c>
      <c r="E320" s="184" t="s">
        <v>460</v>
      </c>
      <c r="F320" s="185" t="s">
        <v>461</v>
      </c>
      <c r="G320" s="186" t="s">
        <v>160</v>
      </c>
      <c r="H320" s="187">
        <v>40.56</v>
      </c>
      <c r="I320" s="188"/>
      <c r="J320" s="189">
        <f t="shared" si="0"/>
        <v>0</v>
      </c>
      <c r="K320" s="190"/>
      <c r="L320" s="39"/>
      <c r="M320" s="191" t="s">
        <v>1</v>
      </c>
      <c r="N320" s="192" t="s">
        <v>41</v>
      </c>
      <c r="O320" s="71"/>
      <c r="P320" s="193">
        <f t="shared" si="1"/>
        <v>0</v>
      </c>
      <c r="Q320" s="193">
        <v>0.00026</v>
      </c>
      <c r="R320" s="193">
        <f t="shared" si="2"/>
        <v>0.0105456</v>
      </c>
      <c r="S320" s="193">
        <v>0</v>
      </c>
      <c r="T320" s="194">
        <f t="shared" si="3"/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5" t="s">
        <v>227</v>
      </c>
      <c r="AT320" s="195" t="s">
        <v>131</v>
      </c>
      <c r="AU320" s="195" t="s">
        <v>136</v>
      </c>
      <c r="AY320" s="17" t="s">
        <v>128</v>
      </c>
      <c r="BE320" s="196">
        <f t="shared" si="4"/>
        <v>0</v>
      </c>
      <c r="BF320" s="196">
        <f t="shared" si="5"/>
        <v>0</v>
      </c>
      <c r="BG320" s="196">
        <f t="shared" si="6"/>
        <v>0</v>
      </c>
      <c r="BH320" s="196">
        <f t="shared" si="7"/>
        <v>0</v>
      </c>
      <c r="BI320" s="196">
        <f t="shared" si="8"/>
        <v>0</v>
      </c>
      <c r="BJ320" s="17" t="s">
        <v>136</v>
      </c>
      <c r="BK320" s="196">
        <f t="shared" si="9"/>
        <v>0</v>
      </c>
      <c r="BL320" s="17" t="s">
        <v>227</v>
      </c>
      <c r="BM320" s="195" t="s">
        <v>462</v>
      </c>
    </row>
    <row r="321" spans="1:65" s="2" customFormat="1" ht="21.75" customHeight="1">
      <c r="A321" s="34"/>
      <c r="B321" s="35"/>
      <c r="C321" s="183" t="s">
        <v>463</v>
      </c>
      <c r="D321" s="183" t="s">
        <v>131</v>
      </c>
      <c r="E321" s="184" t="s">
        <v>464</v>
      </c>
      <c r="F321" s="185" t="s">
        <v>465</v>
      </c>
      <c r="G321" s="186" t="s">
        <v>160</v>
      </c>
      <c r="H321" s="187">
        <v>40.56</v>
      </c>
      <c r="I321" s="188"/>
      <c r="J321" s="189">
        <f t="shared" si="0"/>
        <v>0</v>
      </c>
      <c r="K321" s="190"/>
      <c r="L321" s="39"/>
      <c r="M321" s="191" t="s">
        <v>1</v>
      </c>
      <c r="N321" s="192" t="s">
        <v>41</v>
      </c>
      <c r="O321" s="71"/>
      <c r="P321" s="193">
        <f t="shared" si="1"/>
        <v>0</v>
      </c>
      <c r="Q321" s="193">
        <v>0.00015</v>
      </c>
      <c r="R321" s="193">
        <f t="shared" si="2"/>
        <v>0.006084</v>
      </c>
      <c r="S321" s="193">
        <v>0</v>
      </c>
      <c r="T321" s="194">
        <f t="shared" si="3"/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5" t="s">
        <v>227</v>
      </c>
      <c r="AT321" s="195" t="s">
        <v>131</v>
      </c>
      <c r="AU321" s="195" t="s">
        <v>136</v>
      </c>
      <c r="AY321" s="17" t="s">
        <v>128</v>
      </c>
      <c r="BE321" s="196">
        <f t="shared" si="4"/>
        <v>0</v>
      </c>
      <c r="BF321" s="196">
        <f t="shared" si="5"/>
        <v>0</v>
      </c>
      <c r="BG321" s="196">
        <f t="shared" si="6"/>
        <v>0</v>
      </c>
      <c r="BH321" s="196">
        <f t="shared" si="7"/>
        <v>0</v>
      </c>
      <c r="BI321" s="196">
        <f t="shared" si="8"/>
        <v>0</v>
      </c>
      <c r="BJ321" s="17" t="s">
        <v>136</v>
      </c>
      <c r="BK321" s="196">
        <f t="shared" si="9"/>
        <v>0</v>
      </c>
      <c r="BL321" s="17" t="s">
        <v>227</v>
      </c>
      <c r="BM321" s="195" t="s">
        <v>466</v>
      </c>
    </row>
    <row r="322" spans="1:65" s="2" customFormat="1" ht="24.15" customHeight="1">
      <c r="A322" s="34"/>
      <c r="B322" s="35"/>
      <c r="C322" s="183" t="s">
        <v>467</v>
      </c>
      <c r="D322" s="183" t="s">
        <v>131</v>
      </c>
      <c r="E322" s="184" t="s">
        <v>468</v>
      </c>
      <c r="F322" s="185" t="s">
        <v>469</v>
      </c>
      <c r="G322" s="186" t="s">
        <v>160</v>
      </c>
      <c r="H322" s="187">
        <v>40.56</v>
      </c>
      <c r="I322" s="188"/>
      <c r="J322" s="189">
        <f t="shared" si="0"/>
        <v>0</v>
      </c>
      <c r="K322" s="190"/>
      <c r="L322" s="39"/>
      <c r="M322" s="191" t="s">
        <v>1</v>
      </c>
      <c r="N322" s="192" t="s">
        <v>41</v>
      </c>
      <c r="O322" s="71"/>
      <c r="P322" s="193">
        <f t="shared" si="1"/>
        <v>0</v>
      </c>
      <c r="Q322" s="193">
        <v>1E-05</v>
      </c>
      <c r="R322" s="193">
        <f t="shared" si="2"/>
        <v>0.00040560000000000005</v>
      </c>
      <c r="S322" s="193">
        <v>0</v>
      </c>
      <c r="T322" s="194">
        <f t="shared" si="3"/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5" t="s">
        <v>227</v>
      </c>
      <c r="AT322" s="195" t="s">
        <v>131</v>
      </c>
      <c r="AU322" s="195" t="s">
        <v>136</v>
      </c>
      <c r="AY322" s="17" t="s">
        <v>128</v>
      </c>
      <c r="BE322" s="196">
        <f t="shared" si="4"/>
        <v>0</v>
      </c>
      <c r="BF322" s="196">
        <f t="shared" si="5"/>
        <v>0</v>
      </c>
      <c r="BG322" s="196">
        <f t="shared" si="6"/>
        <v>0</v>
      </c>
      <c r="BH322" s="196">
        <f t="shared" si="7"/>
        <v>0</v>
      </c>
      <c r="BI322" s="196">
        <f t="shared" si="8"/>
        <v>0</v>
      </c>
      <c r="BJ322" s="17" t="s">
        <v>136</v>
      </c>
      <c r="BK322" s="196">
        <f t="shared" si="9"/>
        <v>0</v>
      </c>
      <c r="BL322" s="17" t="s">
        <v>227</v>
      </c>
      <c r="BM322" s="195" t="s">
        <v>470</v>
      </c>
    </row>
    <row r="323" spans="1:65" s="2" customFormat="1" ht="21.75" customHeight="1">
      <c r="A323" s="34"/>
      <c r="B323" s="35"/>
      <c r="C323" s="183" t="s">
        <v>471</v>
      </c>
      <c r="D323" s="183" t="s">
        <v>131</v>
      </c>
      <c r="E323" s="184" t="s">
        <v>472</v>
      </c>
      <c r="F323" s="185" t="s">
        <v>473</v>
      </c>
      <c r="G323" s="186" t="s">
        <v>160</v>
      </c>
      <c r="H323" s="187">
        <v>40.56</v>
      </c>
      <c r="I323" s="188"/>
      <c r="J323" s="189">
        <f t="shared" si="0"/>
        <v>0</v>
      </c>
      <c r="K323" s="190"/>
      <c r="L323" s="39"/>
      <c r="M323" s="191" t="s">
        <v>1</v>
      </c>
      <c r="N323" s="192" t="s">
        <v>41</v>
      </c>
      <c r="O323" s="71"/>
      <c r="P323" s="193">
        <f t="shared" si="1"/>
        <v>0</v>
      </c>
      <c r="Q323" s="193">
        <v>5E-05</v>
      </c>
      <c r="R323" s="193">
        <f t="shared" si="2"/>
        <v>0.0020280000000000003</v>
      </c>
      <c r="S323" s="193">
        <v>0</v>
      </c>
      <c r="T323" s="194">
        <f t="shared" si="3"/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5" t="s">
        <v>227</v>
      </c>
      <c r="AT323" s="195" t="s">
        <v>131</v>
      </c>
      <c r="AU323" s="195" t="s">
        <v>136</v>
      </c>
      <c r="AY323" s="17" t="s">
        <v>128</v>
      </c>
      <c r="BE323" s="196">
        <f t="shared" si="4"/>
        <v>0</v>
      </c>
      <c r="BF323" s="196">
        <f t="shared" si="5"/>
        <v>0</v>
      </c>
      <c r="BG323" s="196">
        <f t="shared" si="6"/>
        <v>0</v>
      </c>
      <c r="BH323" s="196">
        <f t="shared" si="7"/>
        <v>0</v>
      </c>
      <c r="BI323" s="196">
        <f t="shared" si="8"/>
        <v>0</v>
      </c>
      <c r="BJ323" s="17" t="s">
        <v>136</v>
      </c>
      <c r="BK323" s="196">
        <f t="shared" si="9"/>
        <v>0</v>
      </c>
      <c r="BL323" s="17" t="s">
        <v>227</v>
      </c>
      <c r="BM323" s="195" t="s">
        <v>474</v>
      </c>
    </row>
    <row r="324" spans="1:65" s="2" customFormat="1" ht="24.15" customHeight="1">
      <c r="A324" s="34"/>
      <c r="B324" s="35"/>
      <c r="C324" s="183" t="s">
        <v>475</v>
      </c>
      <c r="D324" s="183" t="s">
        <v>131</v>
      </c>
      <c r="E324" s="184" t="s">
        <v>476</v>
      </c>
      <c r="F324" s="185" t="s">
        <v>477</v>
      </c>
      <c r="G324" s="186" t="s">
        <v>205</v>
      </c>
      <c r="H324" s="187">
        <v>0.031</v>
      </c>
      <c r="I324" s="188"/>
      <c r="J324" s="189">
        <f t="shared" si="0"/>
        <v>0</v>
      </c>
      <c r="K324" s="190"/>
      <c r="L324" s="39"/>
      <c r="M324" s="191" t="s">
        <v>1</v>
      </c>
      <c r="N324" s="192" t="s">
        <v>41</v>
      </c>
      <c r="O324" s="71"/>
      <c r="P324" s="193">
        <f t="shared" si="1"/>
        <v>0</v>
      </c>
      <c r="Q324" s="193">
        <v>0</v>
      </c>
      <c r="R324" s="193">
        <f t="shared" si="2"/>
        <v>0</v>
      </c>
      <c r="S324" s="193">
        <v>0</v>
      </c>
      <c r="T324" s="194">
        <f t="shared" si="3"/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5" t="s">
        <v>227</v>
      </c>
      <c r="AT324" s="195" t="s">
        <v>131</v>
      </c>
      <c r="AU324" s="195" t="s">
        <v>136</v>
      </c>
      <c r="AY324" s="17" t="s">
        <v>128</v>
      </c>
      <c r="BE324" s="196">
        <f t="shared" si="4"/>
        <v>0</v>
      </c>
      <c r="BF324" s="196">
        <f t="shared" si="5"/>
        <v>0</v>
      </c>
      <c r="BG324" s="196">
        <f t="shared" si="6"/>
        <v>0</v>
      </c>
      <c r="BH324" s="196">
        <f t="shared" si="7"/>
        <v>0</v>
      </c>
      <c r="BI324" s="196">
        <f t="shared" si="8"/>
        <v>0</v>
      </c>
      <c r="BJ324" s="17" t="s">
        <v>136</v>
      </c>
      <c r="BK324" s="196">
        <f t="shared" si="9"/>
        <v>0</v>
      </c>
      <c r="BL324" s="17" t="s">
        <v>227</v>
      </c>
      <c r="BM324" s="195" t="s">
        <v>478</v>
      </c>
    </row>
    <row r="325" spans="1:65" s="2" customFormat="1" ht="24.15" customHeight="1">
      <c r="A325" s="34"/>
      <c r="B325" s="35"/>
      <c r="C325" s="183" t="s">
        <v>479</v>
      </c>
      <c r="D325" s="183" t="s">
        <v>131</v>
      </c>
      <c r="E325" s="184" t="s">
        <v>480</v>
      </c>
      <c r="F325" s="185" t="s">
        <v>481</v>
      </c>
      <c r="G325" s="186" t="s">
        <v>205</v>
      </c>
      <c r="H325" s="187">
        <v>0.031</v>
      </c>
      <c r="I325" s="188"/>
      <c r="J325" s="189">
        <f t="shared" si="0"/>
        <v>0</v>
      </c>
      <c r="K325" s="190"/>
      <c r="L325" s="39"/>
      <c r="M325" s="191" t="s">
        <v>1</v>
      </c>
      <c r="N325" s="192" t="s">
        <v>41</v>
      </c>
      <c r="O325" s="71"/>
      <c r="P325" s="193">
        <f t="shared" si="1"/>
        <v>0</v>
      </c>
      <c r="Q325" s="193">
        <v>0</v>
      </c>
      <c r="R325" s="193">
        <f t="shared" si="2"/>
        <v>0</v>
      </c>
      <c r="S325" s="193">
        <v>0</v>
      </c>
      <c r="T325" s="194">
        <f t="shared" si="3"/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5" t="s">
        <v>227</v>
      </c>
      <c r="AT325" s="195" t="s">
        <v>131</v>
      </c>
      <c r="AU325" s="195" t="s">
        <v>136</v>
      </c>
      <c r="AY325" s="17" t="s">
        <v>128</v>
      </c>
      <c r="BE325" s="196">
        <f t="shared" si="4"/>
        <v>0</v>
      </c>
      <c r="BF325" s="196">
        <f t="shared" si="5"/>
        <v>0</v>
      </c>
      <c r="BG325" s="196">
        <f t="shared" si="6"/>
        <v>0</v>
      </c>
      <c r="BH325" s="196">
        <f t="shared" si="7"/>
        <v>0</v>
      </c>
      <c r="BI325" s="196">
        <f t="shared" si="8"/>
        <v>0</v>
      </c>
      <c r="BJ325" s="17" t="s">
        <v>136</v>
      </c>
      <c r="BK325" s="196">
        <f t="shared" si="9"/>
        <v>0</v>
      </c>
      <c r="BL325" s="17" t="s">
        <v>227</v>
      </c>
      <c r="BM325" s="195" t="s">
        <v>482</v>
      </c>
    </row>
    <row r="326" spans="1:65" s="2" customFormat="1" ht="24.15" customHeight="1">
      <c r="A326" s="34"/>
      <c r="B326" s="35"/>
      <c r="C326" s="183" t="s">
        <v>483</v>
      </c>
      <c r="D326" s="183" t="s">
        <v>131</v>
      </c>
      <c r="E326" s="184" t="s">
        <v>484</v>
      </c>
      <c r="F326" s="185" t="s">
        <v>485</v>
      </c>
      <c r="G326" s="186" t="s">
        <v>205</v>
      </c>
      <c r="H326" s="187">
        <v>0.031</v>
      </c>
      <c r="I326" s="188"/>
      <c r="J326" s="189">
        <f t="shared" si="0"/>
        <v>0</v>
      </c>
      <c r="K326" s="190"/>
      <c r="L326" s="39"/>
      <c r="M326" s="191" t="s">
        <v>1</v>
      </c>
      <c r="N326" s="192" t="s">
        <v>41</v>
      </c>
      <c r="O326" s="71"/>
      <c r="P326" s="193">
        <f t="shared" si="1"/>
        <v>0</v>
      </c>
      <c r="Q326" s="193">
        <v>0</v>
      </c>
      <c r="R326" s="193">
        <f t="shared" si="2"/>
        <v>0</v>
      </c>
      <c r="S326" s="193">
        <v>0</v>
      </c>
      <c r="T326" s="194">
        <f t="shared" si="3"/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5" t="s">
        <v>227</v>
      </c>
      <c r="AT326" s="195" t="s">
        <v>131</v>
      </c>
      <c r="AU326" s="195" t="s">
        <v>136</v>
      </c>
      <c r="AY326" s="17" t="s">
        <v>128</v>
      </c>
      <c r="BE326" s="196">
        <f t="shared" si="4"/>
        <v>0</v>
      </c>
      <c r="BF326" s="196">
        <f t="shared" si="5"/>
        <v>0</v>
      </c>
      <c r="BG326" s="196">
        <f t="shared" si="6"/>
        <v>0</v>
      </c>
      <c r="BH326" s="196">
        <f t="shared" si="7"/>
        <v>0</v>
      </c>
      <c r="BI326" s="196">
        <f t="shared" si="8"/>
        <v>0</v>
      </c>
      <c r="BJ326" s="17" t="s">
        <v>136</v>
      </c>
      <c r="BK326" s="196">
        <f t="shared" si="9"/>
        <v>0</v>
      </c>
      <c r="BL326" s="17" t="s">
        <v>227</v>
      </c>
      <c r="BM326" s="195" t="s">
        <v>486</v>
      </c>
    </row>
    <row r="327" spans="2:63" s="12" customFormat="1" ht="22.95" customHeight="1">
      <c r="B327" s="167"/>
      <c r="C327" s="168"/>
      <c r="D327" s="169" t="s">
        <v>74</v>
      </c>
      <c r="E327" s="181" t="s">
        <v>487</v>
      </c>
      <c r="F327" s="181" t="s">
        <v>488</v>
      </c>
      <c r="G327" s="168"/>
      <c r="H327" s="168"/>
      <c r="I327" s="171"/>
      <c r="J327" s="182">
        <f>BK327</f>
        <v>0</v>
      </c>
      <c r="K327" s="168"/>
      <c r="L327" s="173"/>
      <c r="M327" s="174"/>
      <c r="N327" s="175"/>
      <c r="O327" s="175"/>
      <c r="P327" s="176">
        <f>SUM(P328:P340)</f>
        <v>0</v>
      </c>
      <c r="Q327" s="175"/>
      <c r="R327" s="176">
        <f>SUM(R328:R340)</f>
        <v>0.001199</v>
      </c>
      <c r="S327" s="175"/>
      <c r="T327" s="177">
        <f>SUM(T328:T340)</f>
        <v>0</v>
      </c>
      <c r="AR327" s="178" t="s">
        <v>136</v>
      </c>
      <c r="AT327" s="179" t="s">
        <v>74</v>
      </c>
      <c r="AU327" s="179" t="s">
        <v>83</v>
      </c>
      <c r="AY327" s="178" t="s">
        <v>128</v>
      </c>
      <c r="BK327" s="180">
        <f>SUM(BK328:BK340)</f>
        <v>0</v>
      </c>
    </row>
    <row r="328" spans="1:65" s="2" customFormat="1" ht="16.5" customHeight="1">
      <c r="A328" s="34"/>
      <c r="B328" s="35"/>
      <c r="C328" s="183" t="s">
        <v>489</v>
      </c>
      <c r="D328" s="183" t="s">
        <v>131</v>
      </c>
      <c r="E328" s="184" t="s">
        <v>490</v>
      </c>
      <c r="F328" s="185" t="s">
        <v>491</v>
      </c>
      <c r="G328" s="186" t="s">
        <v>160</v>
      </c>
      <c r="H328" s="187">
        <v>23.98</v>
      </c>
      <c r="I328" s="188"/>
      <c r="J328" s="189">
        <f>ROUND(I328*H328,2)</f>
        <v>0</v>
      </c>
      <c r="K328" s="190"/>
      <c r="L328" s="39"/>
      <c r="M328" s="191" t="s">
        <v>1</v>
      </c>
      <c r="N328" s="192" t="s">
        <v>41</v>
      </c>
      <c r="O328" s="71"/>
      <c r="P328" s="193">
        <f>O328*H328</f>
        <v>0</v>
      </c>
      <c r="Q328" s="193">
        <v>0</v>
      </c>
      <c r="R328" s="193">
        <f>Q328*H328</f>
        <v>0</v>
      </c>
      <c r="S328" s="193">
        <v>0</v>
      </c>
      <c r="T328" s="194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5" t="s">
        <v>227</v>
      </c>
      <c r="AT328" s="195" t="s">
        <v>131</v>
      </c>
      <c r="AU328" s="195" t="s">
        <v>136</v>
      </c>
      <c r="AY328" s="17" t="s">
        <v>128</v>
      </c>
      <c r="BE328" s="196">
        <f>IF(N328="základní",J328,0)</f>
        <v>0</v>
      </c>
      <c r="BF328" s="196">
        <f>IF(N328="snížená",J328,0)</f>
        <v>0</v>
      </c>
      <c r="BG328" s="196">
        <f>IF(N328="zákl. přenesená",J328,0)</f>
        <v>0</v>
      </c>
      <c r="BH328" s="196">
        <f>IF(N328="sníž. přenesená",J328,0)</f>
        <v>0</v>
      </c>
      <c r="BI328" s="196">
        <f>IF(N328="nulová",J328,0)</f>
        <v>0</v>
      </c>
      <c r="BJ328" s="17" t="s">
        <v>136</v>
      </c>
      <c r="BK328" s="196">
        <f>ROUND(I328*H328,2)</f>
        <v>0</v>
      </c>
      <c r="BL328" s="17" t="s">
        <v>227</v>
      </c>
      <c r="BM328" s="195" t="s">
        <v>492</v>
      </c>
    </row>
    <row r="329" spans="1:65" s="2" customFormat="1" ht="24.15" customHeight="1">
      <c r="A329" s="34"/>
      <c r="B329" s="35"/>
      <c r="C329" s="183" t="s">
        <v>493</v>
      </c>
      <c r="D329" s="183" t="s">
        <v>131</v>
      </c>
      <c r="E329" s="184" t="s">
        <v>494</v>
      </c>
      <c r="F329" s="185" t="s">
        <v>495</v>
      </c>
      <c r="G329" s="186" t="s">
        <v>160</v>
      </c>
      <c r="H329" s="187">
        <v>23.98</v>
      </c>
      <c r="I329" s="188"/>
      <c r="J329" s="189">
        <f>ROUND(I329*H329,2)</f>
        <v>0</v>
      </c>
      <c r="K329" s="190"/>
      <c r="L329" s="39"/>
      <c r="M329" s="191" t="s">
        <v>1</v>
      </c>
      <c r="N329" s="192" t="s">
        <v>41</v>
      </c>
      <c r="O329" s="71"/>
      <c r="P329" s="193">
        <f>O329*H329</f>
        <v>0</v>
      </c>
      <c r="Q329" s="193">
        <v>5E-05</v>
      </c>
      <c r="R329" s="193">
        <f>Q329*H329</f>
        <v>0.001199</v>
      </c>
      <c r="S329" s="193">
        <v>0</v>
      </c>
      <c r="T329" s="194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5" t="s">
        <v>227</v>
      </c>
      <c r="AT329" s="195" t="s">
        <v>131</v>
      </c>
      <c r="AU329" s="195" t="s">
        <v>136</v>
      </c>
      <c r="AY329" s="17" t="s">
        <v>128</v>
      </c>
      <c r="BE329" s="196">
        <f>IF(N329="základní",J329,0)</f>
        <v>0</v>
      </c>
      <c r="BF329" s="196">
        <f>IF(N329="snížená",J329,0)</f>
        <v>0</v>
      </c>
      <c r="BG329" s="196">
        <f>IF(N329="zákl. přenesená",J329,0)</f>
        <v>0</v>
      </c>
      <c r="BH329" s="196">
        <f>IF(N329="sníž. přenesená",J329,0)</f>
        <v>0</v>
      </c>
      <c r="BI329" s="196">
        <f>IF(N329="nulová",J329,0)</f>
        <v>0</v>
      </c>
      <c r="BJ329" s="17" t="s">
        <v>136</v>
      </c>
      <c r="BK329" s="196">
        <f>ROUND(I329*H329,2)</f>
        <v>0</v>
      </c>
      <c r="BL329" s="17" t="s">
        <v>227</v>
      </c>
      <c r="BM329" s="195" t="s">
        <v>496</v>
      </c>
    </row>
    <row r="330" spans="2:51" s="13" customFormat="1" ht="12">
      <c r="B330" s="197"/>
      <c r="C330" s="198"/>
      <c r="D330" s="199" t="s">
        <v>138</v>
      </c>
      <c r="E330" s="200" t="s">
        <v>1</v>
      </c>
      <c r="F330" s="201" t="s">
        <v>497</v>
      </c>
      <c r="G330" s="198"/>
      <c r="H330" s="200" t="s">
        <v>1</v>
      </c>
      <c r="I330" s="202"/>
      <c r="J330" s="198"/>
      <c r="K330" s="198"/>
      <c r="L330" s="203"/>
      <c r="M330" s="204"/>
      <c r="N330" s="205"/>
      <c r="O330" s="205"/>
      <c r="P330" s="205"/>
      <c r="Q330" s="205"/>
      <c r="R330" s="205"/>
      <c r="S330" s="205"/>
      <c r="T330" s="206"/>
      <c r="AT330" s="207" t="s">
        <v>138</v>
      </c>
      <c r="AU330" s="207" t="s">
        <v>136</v>
      </c>
      <c r="AV330" s="13" t="s">
        <v>83</v>
      </c>
      <c r="AW330" s="13" t="s">
        <v>33</v>
      </c>
      <c r="AX330" s="13" t="s">
        <v>75</v>
      </c>
      <c r="AY330" s="207" t="s">
        <v>128</v>
      </c>
    </row>
    <row r="331" spans="2:51" s="13" customFormat="1" ht="12">
      <c r="B331" s="197"/>
      <c r="C331" s="198"/>
      <c r="D331" s="199" t="s">
        <v>138</v>
      </c>
      <c r="E331" s="200" t="s">
        <v>1</v>
      </c>
      <c r="F331" s="201" t="s">
        <v>168</v>
      </c>
      <c r="G331" s="198"/>
      <c r="H331" s="200" t="s">
        <v>1</v>
      </c>
      <c r="I331" s="202"/>
      <c r="J331" s="198"/>
      <c r="K331" s="198"/>
      <c r="L331" s="203"/>
      <c r="M331" s="204"/>
      <c r="N331" s="205"/>
      <c r="O331" s="205"/>
      <c r="P331" s="205"/>
      <c r="Q331" s="205"/>
      <c r="R331" s="205"/>
      <c r="S331" s="205"/>
      <c r="T331" s="206"/>
      <c r="AT331" s="207" t="s">
        <v>138</v>
      </c>
      <c r="AU331" s="207" t="s">
        <v>136</v>
      </c>
      <c r="AV331" s="13" t="s">
        <v>83</v>
      </c>
      <c r="AW331" s="13" t="s">
        <v>33</v>
      </c>
      <c r="AX331" s="13" t="s">
        <v>75</v>
      </c>
      <c r="AY331" s="207" t="s">
        <v>128</v>
      </c>
    </row>
    <row r="332" spans="2:51" s="14" customFormat="1" ht="12">
      <c r="B332" s="208"/>
      <c r="C332" s="209"/>
      <c r="D332" s="199" t="s">
        <v>138</v>
      </c>
      <c r="E332" s="210" t="s">
        <v>1</v>
      </c>
      <c r="F332" s="211" t="s">
        <v>498</v>
      </c>
      <c r="G332" s="209"/>
      <c r="H332" s="212">
        <v>5.760000000000001</v>
      </c>
      <c r="I332" s="213"/>
      <c r="J332" s="209"/>
      <c r="K332" s="209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138</v>
      </c>
      <c r="AU332" s="218" t="s">
        <v>136</v>
      </c>
      <c r="AV332" s="14" t="s">
        <v>136</v>
      </c>
      <c r="AW332" s="14" t="s">
        <v>33</v>
      </c>
      <c r="AX332" s="14" t="s">
        <v>75</v>
      </c>
      <c r="AY332" s="218" t="s">
        <v>128</v>
      </c>
    </row>
    <row r="333" spans="2:51" s="13" customFormat="1" ht="12">
      <c r="B333" s="197"/>
      <c r="C333" s="198"/>
      <c r="D333" s="199" t="s">
        <v>138</v>
      </c>
      <c r="E333" s="200" t="s">
        <v>1</v>
      </c>
      <c r="F333" s="201" t="s">
        <v>170</v>
      </c>
      <c r="G333" s="198"/>
      <c r="H333" s="200" t="s">
        <v>1</v>
      </c>
      <c r="I333" s="202"/>
      <c r="J333" s="198"/>
      <c r="K333" s="198"/>
      <c r="L333" s="203"/>
      <c r="M333" s="204"/>
      <c r="N333" s="205"/>
      <c r="O333" s="205"/>
      <c r="P333" s="205"/>
      <c r="Q333" s="205"/>
      <c r="R333" s="205"/>
      <c r="S333" s="205"/>
      <c r="T333" s="206"/>
      <c r="AT333" s="207" t="s">
        <v>138</v>
      </c>
      <c r="AU333" s="207" t="s">
        <v>136</v>
      </c>
      <c r="AV333" s="13" t="s">
        <v>83</v>
      </c>
      <c r="AW333" s="13" t="s">
        <v>33</v>
      </c>
      <c r="AX333" s="13" t="s">
        <v>75</v>
      </c>
      <c r="AY333" s="207" t="s">
        <v>128</v>
      </c>
    </row>
    <row r="334" spans="2:51" s="14" customFormat="1" ht="12">
      <c r="B334" s="208"/>
      <c r="C334" s="209"/>
      <c r="D334" s="199" t="s">
        <v>138</v>
      </c>
      <c r="E334" s="210" t="s">
        <v>1</v>
      </c>
      <c r="F334" s="211" t="s">
        <v>499</v>
      </c>
      <c r="G334" s="209"/>
      <c r="H334" s="212">
        <v>2.8200000000000003</v>
      </c>
      <c r="I334" s="213"/>
      <c r="J334" s="209"/>
      <c r="K334" s="209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138</v>
      </c>
      <c r="AU334" s="218" t="s">
        <v>136</v>
      </c>
      <c r="AV334" s="14" t="s">
        <v>136</v>
      </c>
      <c r="AW334" s="14" t="s">
        <v>33</v>
      </c>
      <c r="AX334" s="14" t="s">
        <v>75</v>
      </c>
      <c r="AY334" s="218" t="s">
        <v>128</v>
      </c>
    </row>
    <row r="335" spans="2:51" s="13" customFormat="1" ht="12">
      <c r="B335" s="197"/>
      <c r="C335" s="198"/>
      <c r="D335" s="199" t="s">
        <v>138</v>
      </c>
      <c r="E335" s="200" t="s">
        <v>1</v>
      </c>
      <c r="F335" s="201" t="s">
        <v>388</v>
      </c>
      <c r="G335" s="198"/>
      <c r="H335" s="200" t="s">
        <v>1</v>
      </c>
      <c r="I335" s="202"/>
      <c r="J335" s="198"/>
      <c r="K335" s="198"/>
      <c r="L335" s="203"/>
      <c r="M335" s="204"/>
      <c r="N335" s="205"/>
      <c r="O335" s="205"/>
      <c r="P335" s="205"/>
      <c r="Q335" s="205"/>
      <c r="R335" s="205"/>
      <c r="S335" s="205"/>
      <c r="T335" s="206"/>
      <c r="AT335" s="207" t="s">
        <v>138</v>
      </c>
      <c r="AU335" s="207" t="s">
        <v>136</v>
      </c>
      <c r="AV335" s="13" t="s">
        <v>83</v>
      </c>
      <c r="AW335" s="13" t="s">
        <v>33</v>
      </c>
      <c r="AX335" s="13" t="s">
        <v>75</v>
      </c>
      <c r="AY335" s="207" t="s">
        <v>128</v>
      </c>
    </row>
    <row r="336" spans="2:51" s="14" customFormat="1" ht="12">
      <c r="B336" s="208"/>
      <c r="C336" s="209"/>
      <c r="D336" s="199" t="s">
        <v>138</v>
      </c>
      <c r="E336" s="210" t="s">
        <v>1</v>
      </c>
      <c r="F336" s="211" t="s">
        <v>500</v>
      </c>
      <c r="G336" s="209"/>
      <c r="H336" s="212">
        <v>15.4</v>
      </c>
      <c r="I336" s="213"/>
      <c r="J336" s="209"/>
      <c r="K336" s="209"/>
      <c r="L336" s="214"/>
      <c r="M336" s="215"/>
      <c r="N336" s="216"/>
      <c r="O336" s="216"/>
      <c r="P336" s="216"/>
      <c r="Q336" s="216"/>
      <c r="R336" s="216"/>
      <c r="S336" s="216"/>
      <c r="T336" s="217"/>
      <c r="AT336" s="218" t="s">
        <v>138</v>
      </c>
      <c r="AU336" s="218" t="s">
        <v>136</v>
      </c>
      <c r="AV336" s="14" t="s">
        <v>136</v>
      </c>
      <c r="AW336" s="14" t="s">
        <v>33</v>
      </c>
      <c r="AX336" s="14" t="s">
        <v>75</v>
      </c>
      <c r="AY336" s="218" t="s">
        <v>128</v>
      </c>
    </row>
    <row r="337" spans="2:51" s="15" customFormat="1" ht="12">
      <c r="B337" s="219"/>
      <c r="C337" s="220"/>
      <c r="D337" s="199" t="s">
        <v>138</v>
      </c>
      <c r="E337" s="221" t="s">
        <v>1</v>
      </c>
      <c r="F337" s="222" t="s">
        <v>178</v>
      </c>
      <c r="G337" s="220"/>
      <c r="H337" s="223">
        <v>23.980000000000004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138</v>
      </c>
      <c r="AU337" s="229" t="s">
        <v>136</v>
      </c>
      <c r="AV337" s="15" t="s">
        <v>135</v>
      </c>
      <c r="AW337" s="15" t="s">
        <v>33</v>
      </c>
      <c r="AX337" s="15" t="s">
        <v>83</v>
      </c>
      <c r="AY337" s="229" t="s">
        <v>128</v>
      </c>
    </row>
    <row r="338" spans="1:65" s="2" customFormat="1" ht="24.15" customHeight="1">
      <c r="A338" s="34"/>
      <c r="B338" s="35"/>
      <c r="C338" s="183" t="s">
        <v>501</v>
      </c>
      <c r="D338" s="183" t="s">
        <v>131</v>
      </c>
      <c r="E338" s="184" t="s">
        <v>502</v>
      </c>
      <c r="F338" s="185" t="s">
        <v>503</v>
      </c>
      <c r="G338" s="186" t="s">
        <v>205</v>
      </c>
      <c r="H338" s="187">
        <v>0.001</v>
      </c>
      <c r="I338" s="188"/>
      <c r="J338" s="189">
        <f>ROUND(I338*H338,2)</f>
        <v>0</v>
      </c>
      <c r="K338" s="190"/>
      <c r="L338" s="39"/>
      <c r="M338" s="191" t="s">
        <v>1</v>
      </c>
      <c r="N338" s="192" t="s">
        <v>41</v>
      </c>
      <c r="O338" s="71"/>
      <c r="P338" s="193">
        <f>O338*H338</f>
        <v>0</v>
      </c>
      <c r="Q338" s="193">
        <v>0</v>
      </c>
      <c r="R338" s="193">
        <f>Q338*H338</f>
        <v>0</v>
      </c>
      <c r="S338" s="193">
        <v>0</v>
      </c>
      <c r="T338" s="194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5" t="s">
        <v>227</v>
      </c>
      <c r="AT338" s="195" t="s">
        <v>131</v>
      </c>
      <c r="AU338" s="195" t="s">
        <v>136</v>
      </c>
      <c r="AY338" s="17" t="s">
        <v>128</v>
      </c>
      <c r="BE338" s="196">
        <f>IF(N338="základní",J338,0)</f>
        <v>0</v>
      </c>
      <c r="BF338" s="196">
        <f>IF(N338="snížená",J338,0)</f>
        <v>0</v>
      </c>
      <c r="BG338" s="196">
        <f>IF(N338="zákl. přenesená",J338,0)</f>
        <v>0</v>
      </c>
      <c r="BH338" s="196">
        <f>IF(N338="sníž. přenesená",J338,0)</f>
        <v>0</v>
      </c>
      <c r="BI338" s="196">
        <f>IF(N338="nulová",J338,0)</f>
        <v>0</v>
      </c>
      <c r="BJ338" s="17" t="s">
        <v>136</v>
      </c>
      <c r="BK338" s="196">
        <f>ROUND(I338*H338,2)</f>
        <v>0</v>
      </c>
      <c r="BL338" s="17" t="s">
        <v>227</v>
      </c>
      <c r="BM338" s="195" t="s">
        <v>504</v>
      </c>
    </row>
    <row r="339" spans="1:65" s="2" customFormat="1" ht="24.15" customHeight="1">
      <c r="A339" s="34"/>
      <c r="B339" s="35"/>
      <c r="C339" s="183" t="s">
        <v>505</v>
      </c>
      <c r="D339" s="183" t="s">
        <v>131</v>
      </c>
      <c r="E339" s="184" t="s">
        <v>506</v>
      </c>
      <c r="F339" s="185" t="s">
        <v>507</v>
      </c>
      <c r="G339" s="186" t="s">
        <v>205</v>
      </c>
      <c r="H339" s="187">
        <v>0.001</v>
      </c>
      <c r="I339" s="188"/>
      <c r="J339" s="189">
        <f>ROUND(I339*H339,2)</f>
        <v>0</v>
      </c>
      <c r="K339" s="190"/>
      <c r="L339" s="39"/>
      <c r="M339" s="191" t="s">
        <v>1</v>
      </c>
      <c r="N339" s="192" t="s">
        <v>41</v>
      </c>
      <c r="O339" s="71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5" t="s">
        <v>227</v>
      </c>
      <c r="AT339" s="195" t="s">
        <v>131</v>
      </c>
      <c r="AU339" s="195" t="s">
        <v>136</v>
      </c>
      <c r="AY339" s="17" t="s">
        <v>128</v>
      </c>
      <c r="BE339" s="196">
        <f>IF(N339="základní",J339,0)</f>
        <v>0</v>
      </c>
      <c r="BF339" s="196">
        <f>IF(N339="snížená",J339,0)</f>
        <v>0</v>
      </c>
      <c r="BG339" s="196">
        <f>IF(N339="zákl. přenesená",J339,0)</f>
        <v>0</v>
      </c>
      <c r="BH339" s="196">
        <f>IF(N339="sníž. přenesená",J339,0)</f>
        <v>0</v>
      </c>
      <c r="BI339" s="196">
        <f>IF(N339="nulová",J339,0)</f>
        <v>0</v>
      </c>
      <c r="BJ339" s="17" t="s">
        <v>136</v>
      </c>
      <c r="BK339" s="196">
        <f>ROUND(I339*H339,2)</f>
        <v>0</v>
      </c>
      <c r="BL339" s="17" t="s">
        <v>227</v>
      </c>
      <c r="BM339" s="195" t="s">
        <v>508</v>
      </c>
    </row>
    <row r="340" spans="1:65" s="2" customFormat="1" ht="24.15" customHeight="1">
      <c r="A340" s="34"/>
      <c r="B340" s="35"/>
      <c r="C340" s="183" t="s">
        <v>509</v>
      </c>
      <c r="D340" s="183" t="s">
        <v>131</v>
      </c>
      <c r="E340" s="184" t="s">
        <v>510</v>
      </c>
      <c r="F340" s="185" t="s">
        <v>511</v>
      </c>
      <c r="G340" s="186" t="s">
        <v>205</v>
      </c>
      <c r="H340" s="187">
        <v>0.001</v>
      </c>
      <c r="I340" s="188"/>
      <c r="J340" s="189">
        <f>ROUND(I340*H340,2)</f>
        <v>0</v>
      </c>
      <c r="K340" s="190"/>
      <c r="L340" s="39"/>
      <c r="M340" s="191" t="s">
        <v>1</v>
      </c>
      <c r="N340" s="192" t="s">
        <v>41</v>
      </c>
      <c r="O340" s="71"/>
      <c r="P340" s="193">
        <f>O340*H340</f>
        <v>0</v>
      </c>
      <c r="Q340" s="193">
        <v>0</v>
      </c>
      <c r="R340" s="193">
        <f>Q340*H340</f>
        <v>0</v>
      </c>
      <c r="S340" s="193">
        <v>0</v>
      </c>
      <c r="T340" s="194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5" t="s">
        <v>227</v>
      </c>
      <c r="AT340" s="195" t="s">
        <v>131</v>
      </c>
      <c r="AU340" s="195" t="s">
        <v>136</v>
      </c>
      <c r="AY340" s="17" t="s">
        <v>128</v>
      </c>
      <c r="BE340" s="196">
        <f>IF(N340="základní",J340,0)</f>
        <v>0</v>
      </c>
      <c r="BF340" s="196">
        <f>IF(N340="snížená",J340,0)</f>
        <v>0</v>
      </c>
      <c r="BG340" s="196">
        <f>IF(N340="zákl. přenesená",J340,0)</f>
        <v>0</v>
      </c>
      <c r="BH340" s="196">
        <f>IF(N340="sníž. přenesená",J340,0)</f>
        <v>0</v>
      </c>
      <c r="BI340" s="196">
        <f>IF(N340="nulová",J340,0)</f>
        <v>0</v>
      </c>
      <c r="BJ340" s="17" t="s">
        <v>136</v>
      </c>
      <c r="BK340" s="196">
        <f>ROUND(I340*H340,2)</f>
        <v>0</v>
      </c>
      <c r="BL340" s="17" t="s">
        <v>227</v>
      </c>
      <c r="BM340" s="195" t="s">
        <v>512</v>
      </c>
    </row>
    <row r="341" spans="2:63" s="12" customFormat="1" ht="22.95" customHeight="1">
      <c r="B341" s="167"/>
      <c r="C341" s="168"/>
      <c r="D341" s="169" t="s">
        <v>74</v>
      </c>
      <c r="E341" s="181" t="s">
        <v>513</v>
      </c>
      <c r="F341" s="181" t="s">
        <v>514</v>
      </c>
      <c r="G341" s="168"/>
      <c r="H341" s="168"/>
      <c r="I341" s="171"/>
      <c r="J341" s="182">
        <f>BK341</f>
        <v>0</v>
      </c>
      <c r="K341" s="168"/>
      <c r="L341" s="173"/>
      <c r="M341" s="174"/>
      <c r="N341" s="175"/>
      <c r="O341" s="175"/>
      <c r="P341" s="176">
        <f>SUM(P342:P368)</f>
        <v>0</v>
      </c>
      <c r="Q341" s="175"/>
      <c r="R341" s="176">
        <f>SUM(R342:R368)</f>
        <v>0.0042001</v>
      </c>
      <c r="S341" s="175"/>
      <c r="T341" s="177">
        <f>SUM(T342:T368)</f>
        <v>0</v>
      </c>
      <c r="AR341" s="178" t="s">
        <v>136</v>
      </c>
      <c r="AT341" s="179" t="s">
        <v>74</v>
      </c>
      <c r="AU341" s="179" t="s">
        <v>83</v>
      </c>
      <c r="AY341" s="178" t="s">
        <v>128</v>
      </c>
      <c r="BK341" s="180">
        <f>SUM(BK342:BK368)</f>
        <v>0</v>
      </c>
    </row>
    <row r="342" spans="1:65" s="2" customFormat="1" ht="24.15" customHeight="1">
      <c r="A342" s="34"/>
      <c r="B342" s="35"/>
      <c r="C342" s="183" t="s">
        <v>515</v>
      </c>
      <c r="D342" s="183" t="s">
        <v>131</v>
      </c>
      <c r="E342" s="184" t="s">
        <v>516</v>
      </c>
      <c r="F342" s="185" t="s">
        <v>517</v>
      </c>
      <c r="G342" s="186" t="s">
        <v>160</v>
      </c>
      <c r="H342" s="187">
        <v>0.54</v>
      </c>
      <c r="I342" s="188"/>
      <c r="J342" s="189">
        <f>ROUND(I342*H342,2)</f>
        <v>0</v>
      </c>
      <c r="K342" s="190"/>
      <c r="L342" s="39"/>
      <c r="M342" s="191" t="s">
        <v>1</v>
      </c>
      <c r="N342" s="192" t="s">
        <v>41</v>
      </c>
      <c r="O342" s="71"/>
      <c r="P342" s="193">
        <f>O342*H342</f>
        <v>0</v>
      </c>
      <c r="Q342" s="193">
        <v>0.00017</v>
      </c>
      <c r="R342" s="193">
        <f>Q342*H342</f>
        <v>9.180000000000001E-05</v>
      </c>
      <c r="S342" s="193">
        <v>0</v>
      </c>
      <c r="T342" s="194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5" t="s">
        <v>227</v>
      </c>
      <c r="AT342" s="195" t="s">
        <v>131</v>
      </c>
      <c r="AU342" s="195" t="s">
        <v>136</v>
      </c>
      <c r="AY342" s="17" t="s">
        <v>128</v>
      </c>
      <c r="BE342" s="196">
        <f>IF(N342="základní",J342,0)</f>
        <v>0</v>
      </c>
      <c r="BF342" s="196">
        <f>IF(N342="snížená",J342,0)</f>
        <v>0</v>
      </c>
      <c r="BG342" s="196">
        <f>IF(N342="zákl. přenesená",J342,0)</f>
        <v>0</v>
      </c>
      <c r="BH342" s="196">
        <f>IF(N342="sníž. přenesená",J342,0)</f>
        <v>0</v>
      </c>
      <c r="BI342" s="196">
        <f>IF(N342="nulová",J342,0)</f>
        <v>0</v>
      </c>
      <c r="BJ342" s="17" t="s">
        <v>136</v>
      </c>
      <c r="BK342" s="196">
        <f>ROUND(I342*H342,2)</f>
        <v>0</v>
      </c>
      <c r="BL342" s="17" t="s">
        <v>227</v>
      </c>
      <c r="BM342" s="195" t="s">
        <v>518</v>
      </c>
    </row>
    <row r="343" spans="2:51" s="13" customFormat="1" ht="12">
      <c r="B343" s="197"/>
      <c r="C343" s="198"/>
      <c r="D343" s="199" t="s">
        <v>138</v>
      </c>
      <c r="E343" s="200" t="s">
        <v>1</v>
      </c>
      <c r="F343" s="201" t="s">
        <v>519</v>
      </c>
      <c r="G343" s="198"/>
      <c r="H343" s="200" t="s">
        <v>1</v>
      </c>
      <c r="I343" s="202"/>
      <c r="J343" s="198"/>
      <c r="K343" s="198"/>
      <c r="L343" s="203"/>
      <c r="M343" s="204"/>
      <c r="N343" s="205"/>
      <c r="O343" s="205"/>
      <c r="P343" s="205"/>
      <c r="Q343" s="205"/>
      <c r="R343" s="205"/>
      <c r="S343" s="205"/>
      <c r="T343" s="206"/>
      <c r="AT343" s="207" t="s">
        <v>138</v>
      </c>
      <c r="AU343" s="207" t="s">
        <v>136</v>
      </c>
      <c r="AV343" s="13" t="s">
        <v>83</v>
      </c>
      <c r="AW343" s="13" t="s">
        <v>33</v>
      </c>
      <c r="AX343" s="13" t="s">
        <v>75</v>
      </c>
      <c r="AY343" s="207" t="s">
        <v>128</v>
      </c>
    </row>
    <row r="344" spans="2:51" s="14" customFormat="1" ht="12">
      <c r="B344" s="208"/>
      <c r="C344" s="209"/>
      <c r="D344" s="199" t="s">
        <v>138</v>
      </c>
      <c r="E344" s="210" t="s">
        <v>1</v>
      </c>
      <c r="F344" s="211" t="s">
        <v>520</v>
      </c>
      <c r="G344" s="209"/>
      <c r="H344" s="212">
        <v>0.54</v>
      </c>
      <c r="I344" s="213"/>
      <c r="J344" s="209"/>
      <c r="K344" s="209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138</v>
      </c>
      <c r="AU344" s="218" t="s">
        <v>136</v>
      </c>
      <c r="AV344" s="14" t="s">
        <v>136</v>
      </c>
      <c r="AW344" s="14" t="s">
        <v>33</v>
      </c>
      <c r="AX344" s="14" t="s">
        <v>83</v>
      </c>
      <c r="AY344" s="218" t="s">
        <v>128</v>
      </c>
    </row>
    <row r="345" spans="1:65" s="2" customFormat="1" ht="24.15" customHeight="1">
      <c r="A345" s="34"/>
      <c r="B345" s="35"/>
      <c r="C345" s="183" t="s">
        <v>521</v>
      </c>
      <c r="D345" s="183" t="s">
        <v>131</v>
      </c>
      <c r="E345" s="184" t="s">
        <v>522</v>
      </c>
      <c r="F345" s="185" t="s">
        <v>523</v>
      </c>
      <c r="G345" s="186" t="s">
        <v>160</v>
      </c>
      <c r="H345" s="187">
        <v>0.54</v>
      </c>
      <c r="I345" s="188"/>
      <c r="J345" s="189">
        <f>ROUND(I345*H345,2)</f>
        <v>0</v>
      </c>
      <c r="K345" s="190"/>
      <c r="L345" s="39"/>
      <c r="M345" s="191" t="s">
        <v>1</v>
      </c>
      <c r="N345" s="192" t="s">
        <v>41</v>
      </c>
      <c r="O345" s="71"/>
      <c r="P345" s="193">
        <f>O345*H345</f>
        <v>0</v>
      </c>
      <c r="Q345" s="193">
        <v>0.00013</v>
      </c>
      <c r="R345" s="193">
        <f>Q345*H345</f>
        <v>7.02E-05</v>
      </c>
      <c r="S345" s="193">
        <v>0</v>
      </c>
      <c r="T345" s="194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5" t="s">
        <v>227</v>
      </c>
      <c r="AT345" s="195" t="s">
        <v>131</v>
      </c>
      <c r="AU345" s="195" t="s">
        <v>136</v>
      </c>
      <c r="AY345" s="17" t="s">
        <v>128</v>
      </c>
      <c r="BE345" s="196">
        <f>IF(N345="základní",J345,0)</f>
        <v>0</v>
      </c>
      <c r="BF345" s="196">
        <f>IF(N345="snížená",J345,0)</f>
        <v>0</v>
      </c>
      <c r="BG345" s="196">
        <f>IF(N345="zákl. přenesená",J345,0)</f>
        <v>0</v>
      </c>
      <c r="BH345" s="196">
        <f>IF(N345="sníž. přenesená",J345,0)</f>
        <v>0</v>
      </c>
      <c r="BI345" s="196">
        <f>IF(N345="nulová",J345,0)</f>
        <v>0</v>
      </c>
      <c r="BJ345" s="17" t="s">
        <v>136</v>
      </c>
      <c r="BK345" s="196">
        <f>ROUND(I345*H345,2)</f>
        <v>0</v>
      </c>
      <c r="BL345" s="17" t="s">
        <v>227</v>
      </c>
      <c r="BM345" s="195" t="s">
        <v>524</v>
      </c>
    </row>
    <row r="346" spans="1:65" s="2" customFormat="1" ht="24.15" customHeight="1">
      <c r="A346" s="34"/>
      <c r="B346" s="35"/>
      <c r="C346" s="183" t="s">
        <v>525</v>
      </c>
      <c r="D346" s="183" t="s">
        <v>131</v>
      </c>
      <c r="E346" s="184" t="s">
        <v>526</v>
      </c>
      <c r="F346" s="185" t="s">
        <v>527</v>
      </c>
      <c r="G346" s="186" t="s">
        <v>160</v>
      </c>
      <c r="H346" s="187">
        <v>0.54</v>
      </c>
      <c r="I346" s="188"/>
      <c r="J346" s="189">
        <f>ROUND(I346*H346,2)</f>
        <v>0</v>
      </c>
      <c r="K346" s="190"/>
      <c r="L346" s="39"/>
      <c r="M346" s="191" t="s">
        <v>1</v>
      </c>
      <c r="N346" s="192" t="s">
        <v>41</v>
      </c>
      <c r="O346" s="71"/>
      <c r="P346" s="193">
        <f>O346*H346</f>
        <v>0</v>
      </c>
      <c r="Q346" s="193">
        <v>0.00029</v>
      </c>
      <c r="R346" s="193">
        <f>Q346*H346</f>
        <v>0.0001566</v>
      </c>
      <c r="S346" s="193">
        <v>0</v>
      </c>
      <c r="T346" s="194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5" t="s">
        <v>227</v>
      </c>
      <c r="AT346" s="195" t="s">
        <v>131</v>
      </c>
      <c r="AU346" s="195" t="s">
        <v>136</v>
      </c>
      <c r="AY346" s="17" t="s">
        <v>128</v>
      </c>
      <c r="BE346" s="196">
        <f>IF(N346="základní",J346,0)</f>
        <v>0</v>
      </c>
      <c r="BF346" s="196">
        <f>IF(N346="snížená",J346,0)</f>
        <v>0</v>
      </c>
      <c r="BG346" s="196">
        <f>IF(N346="zákl. přenesená",J346,0)</f>
        <v>0</v>
      </c>
      <c r="BH346" s="196">
        <f>IF(N346="sníž. přenesená",J346,0)</f>
        <v>0</v>
      </c>
      <c r="BI346" s="196">
        <f>IF(N346="nulová",J346,0)</f>
        <v>0</v>
      </c>
      <c r="BJ346" s="17" t="s">
        <v>136</v>
      </c>
      <c r="BK346" s="196">
        <f>ROUND(I346*H346,2)</f>
        <v>0</v>
      </c>
      <c r="BL346" s="17" t="s">
        <v>227</v>
      </c>
      <c r="BM346" s="195" t="s">
        <v>528</v>
      </c>
    </row>
    <row r="347" spans="1:65" s="2" customFormat="1" ht="16.5" customHeight="1">
      <c r="A347" s="34"/>
      <c r="B347" s="35"/>
      <c r="C347" s="183" t="s">
        <v>529</v>
      </c>
      <c r="D347" s="183" t="s">
        <v>131</v>
      </c>
      <c r="E347" s="184" t="s">
        <v>530</v>
      </c>
      <c r="F347" s="185" t="s">
        <v>531</v>
      </c>
      <c r="G347" s="186" t="s">
        <v>160</v>
      </c>
      <c r="H347" s="187">
        <v>3.65</v>
      </c>
      <c r="I347" s="188"/>
      <c r="J347" s="189">
        <f>ROUND(I347*H347,2)</f>
        <v>0</v>
      </c>
      <c r="K347" s="190"/>
      <c r="L347" s="39"/>
      <c r="M347" s="191" t="s">
        <v>1</v>
      </c>
      <c r="N347" s="192" t="s">
        <v>41</v>
      </c>
      <c r="O347" s="71"/>
      <c r="P347" s="193">
        <f>O347*H347</f>
        <v>0</v>
      </c>
      <c r="Q347" s="193">
        <v>7E-05</v>
      </c>
      <c r="R347" s="193">
        <f>Q347*H347</f>
        <v>0.0002555</v>
      </c>
      <c r="S347" s="193">
        <v>0</v>
      </c>
      <c r="T347" s="194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5" t="s">
        <v>227</v>
      </c>
      <c r="AT347" s="195" t="s">
        <v>131</v>
      </c>
      <c r="AU347" s="195" t="s">
        <v>136</v>
      </c>
      <c r="AY347" s="17" t="s">
        <v>128</v>
      </c>
      <c r="BE347" s="196">
        <f>IF(N347="základní",J347,0)</f>
        <v>0</v>
      </c>
      <c r="BF347" s="196">
        <f>IF(N347="snížená",J347,0)</f>
        <v>0</v>
      </c>
      <c r="BG347" s="196">
        <f>IF(N347="zákl. přenesená",J347,0)</f>
        <v>0</v>
      </c>
      <c r="BH347" s="196">
        <f>IF(N347="sníž. přenesená",J347,0)</f>
        <v>0</v>
      </c>
      <c r="BI347" s="196">
        <f>IF(N347="nulová",J347,0)</f>
        <v>0</v>
      </c>
      <c r="BJ347" s="17" t="s">
        <v>136</v>
      </c>
      <c r="BK347" s="196">
        <f>ROUND(I347*H347,2)</f>
        <v>0</v>
      </c>
      <c r="BL347" s="17" t="s">
        <v>227</v>
      </c>
      <c r="BM347" s="195" t="s">
        <v>532</v>
      </c>
    </row>
    <row r="348" spans="2:51" s="13" customFormat="1" ht="12">
      <c r="B348" s="197"/>
      <c r="C348" s="198"/>
      <c r="D348" s="199" t="s">
        <v>138</v>
      </c>
      <c r="E348" s="200" t="s">
        <v>1</v>
      </c>
      <c r="F348" s="201" t="s">
        <v>533</v>
      </c>
      <c r="G348" s="198"/>
      <c r="H348" s="200" t="s">
        <v>1</v>
      </c>
      <c r="I348" s="202"/>
      <c r="J348" s="198"/>
      <c r="K348" s="198"/>
      <c r="L348" s="203"/>
      <c r="M348" s="204"/>
      <c r="N348" s="205"/>
      <c r="O348" s="205"/>
      <c r="P348" s="205"/>
      <c r="Q348" s="205"/>
      <c r="R348" s="205"/>
      <c r="S348" s="205"/>
      <c r="T348" s="206"/>
      <c r="AT348" s="207" t="s">
        <v>138</v>
      </c>
      <c r="AU348" s="207" t="s">
        <v>136</v>
      </c>
      <c r="AV348" s="13" t="s">
        <v>83</v>
      </c>
      <c r="AW348" s="13" t="s">
        <v>33</v>
      </c>
      <c r="AX348" s="13" t="s">
        <v>75</v>
      </c>
      <c r="AY348" s="207" t="s">
        <v>128</v>
      </c>
    </row>
    <row r="349" spans="2:51" s="14" customFormat="1" ht="12">
      <c r="B349" s="208"/>
      <c r="C349" s="209"/>
      <c r="D349" s="199" t="s">
        <v>138</v>
      </c>
      <c r="E349" s="210" t="s">
        <v>1</v>
      </c>
      <c r="F349" s="211" t="s">
        <v>534</v>
      </c>
      <c r="G349" s="209"/>
      <c r="H349" s="212">
        <v>1.65</v>
      </c>
      <c r="I349" s="213"/>
      <c r="J349" s="209"/>
      <c r="K349" s="209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138</v>
      </c>
      <c r="AU349" s="218" t="s">
        <v>136</v>
      </c>
      <c r="AV349" s="14" t="s">
        <v>136</v>
      </c>
      <c r="AW349" s="14" t="s">
        <v>33</v>
      </c>
      <c r="AX349" s="14" t="s">
        <v>75</v>
      </c>
      <c r="AY349" s="218" t="s">
        <v>128</v>
      </c>
    </row>
    <row r="350" spans="2:51" s="13" customFormat="1" ht="12">
      <c r="B350" s="197"/>
      <c r="C350" s="198"/>
      <c r="D350" s="199" t="s">
        <v>138</v>
      </c>
      <c r="E350" s="200" t="s">
        <v>1</v>
      </c>
      <c r="F350" s="201" t="s">
        <v>535</v>
      </c>
      <c r="G350" s="198"/>
      <c r="H350" s="200" t="s">
        <v>1</v>
      </c>
      <c r="I350" s="202"/>
      <c r="J350" s="198"/>
      <c r="K350" s="198"/>
      <c r="L350" s="203"/>
      <c r="M350" s="204"/>
      <c r="N350" s="205"/>
      <c r="O350" s="205"/>
      <c r="P350" s="205"/>
      <c r="Q350" s="205"/>
      <c r="R350" s="205"/>
      <c r="S350" s="205"/>
      <c r="T350" s="206"/>
      <c r="AT350" s="207" t="s">
        <v>138</v>
      </c>
      <c r="AU350" s="207" t="s">
        <v>136</v>
      </c>
      <c r="AV350" s="13" t="s">
        <v>83</v>
      </c>
      <c r="AW350" s="13" t="s">
        <v>33</v>
      </c>
      <c r="AX350" s="13" t="s">
        <v>75</v>
      </c>
      <c r="AY350" s="207" t="s">
        <v>128</v>
      </c>
    </row>
    <row r="351" spans="2:51" s="14" customFormat="1" ht="12">
      <c r="B351" s="208"/>
      <c r="C351" s="209"/>
      <c r="D351" s="199" t="s">
        <v>138</v>
      </c>
      <c r="E351" s="210" t="s">
        <v>1</v>
      </c>
      <c r="F351" s="211" t="s">
        <v>536</v>
      </c>
      <c r="G351" s="209"/>
      <c r="H351" s="212">
        <v>1</v>
      </c>
      <c r="I351" s="213"/>
      <c r="J351" s="209"/>
      <c r="K351" s="209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138</v>
      </c>
      <c r="AU351" s="218" t="s">
        <v>136</v>
      </c>
      <c r="AV351" s="14" t="s">
        <v>136</v>
      </c>
      <c r="AW351" s="14" t="s">
        <v>33</v>
      </c>
      <c r="AX351" s="14" t="s">
        <v>75</v>
      </c>
      <c r="AY351" s="218" t="s">
        <v>128</v>
      </c>
    </row>
    <row r="352" spans="2:51" s="13" customFormat="1" ht="12">
      <c r="B352" s="197"/>
      <c r="C352" s="198"/>
      <c r="D352" s="199" t="s">
        <v>138</v>
      </c>
      <c r="E352" s="200" t="s">
        <v>1</v>
      </c>
      <c r="F352" s="201" t="s">
        <v>537</v>
      </c>
      <c r="G352" s="198"/>
      <c r="H352" s="200" t="s">
        <v>1</v>
      </c>
      <c r="I352" s="202"/>
      <c r="J352" s="198"/>
      <c r="K352" s="198"/>
      <c r="L352" s="203"/>
      <c r="M352" s="204"/>
      <c r="N352" s="205"/>
      <c r="O352" s="205"/>
      <c r="P352" s="205"/>
      <c r="Q352" s="205"/>
      <c r="R352" s="205"/>
      <c r="S352" s="205"/>
      <c r="T352" s="206"/>
      <c r="AT352" s="207" t="s">
        <v>138</v>
      </c>
      <c r="AU352" s="207" t="s">
        <v>136</v>
      </c>
      <c r="AV352" s="13" t="s">
        <v>83</v>
      </c>
      <c r="AW352" s="13" t="s">
        <v>33</v>
      </c>
      <c r="AX352" s="13" t="s">
        <v>75</v>
      </c>
      <c r="AY352" s="207" t="s">
        <v>128</v>
      </c>
    </row>
    <row r="353" spans="2:51" s="14" customFormat="1" ht="12">
      <c r="B353" s="208"/>
      <c r="C353" s="209"/>
      <c r="D353" s="199" t="s">
        <v>138</v>
      </c>
      <c r="E353" s="210" t="s">
        <v>1</v>
      </c>
      <c r="F353" s="211" t="s">
        <v>140</v>
      </c>
      <c r="G353" s="209"/>
      <c r="H353" s="212">
        <v>1</v>
      </c>
      <c r="I353" s="213"/>
      <c r="J353" s="209"/>
      <c r="K353" s="209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138</v>
      </c>
      <c r="AU353" s="218" t="s">
        <v>136</v>
      </c>
      <c r="AV353" s="14" t="s">
        <v>136</v>
      </c>
      <c r="AW353" s="14" t="s">
        <v>33</v>
      </c>
      <c r="AX353" s="14" t="s">
        <v>75</v>
      </c>
      <c r="AY353" s="218" t="s">
        <v>128</v>
      </c>
    </row>
    <row r="354" spans="2:51" s="15" customFormat="1" ht="12">
      <c r="B354" s="219"/>
      <c r="C354" s="220"/>
      <c r="D354" s="199" t="s">
        <v>138</v>
      </c>
      <c r="E354" s="221" t="s">
        <v>1</v>
      </c>
      <c r="F354" s="222" t="s">
        <v>178</v>
      </c>
      <c r="G354" s="220"/>
      <c r="H354" s="223">
        <v>3.65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138</v>
      </c>
      <c r="AU354" s="229" t="s">
        <v>136</v>
      </c>
      <c r="AV354" s="15" t="s">
        <v>135</v>
      </c>
      <c r="AW354" s="15" t="s">
        <v>33</v>
      </c>
      <c r="AX354" s="15" t="s">
        <v>83</v>
      </c>
      <c r="AY354" s="229" t="s">
        <v>128</v>
      </c>
    </row>
    <row r="355" spans="1:65" s="2" customFormat="1" ht="24.15" customHeight="1">
      <c r="A355" s="34"/>
      <c r="B355" s="35"/>
      <c r="C355" s="183" t="s">
        <v>538</v>
      </c>
      <c r="D355" s="183" t="s">
        <v>131</v>
      </c>
      <c r="E355" s="184" t="s">
        <v>539</v>
      </c>
      <c r="F355" s="185" t="s">
        <v>540</v>
      </c>
      <c r="G355" s="186" t="s">
        <v>160</v>
      </c>
      <c r="H355" s="187">
        <v>3.65</v>
      </c>
      <c r="I355" s="188"/>
      <c r="J355" s="189">
        <f>ROUND(I355*H355,2)</f>
        <v>0</v>
      </c>
      <c r="K355" s="190"/>
      <c r="L355" s="39"/>
      <c r="M355" s="191" t="s">
        <v>1</v>
      </c>
      <c r="N355" s="192" t="s">
        <v>41</v>
      </c>
      <c r="O355" s="71"/>
      <c r="P355" s="193">
        <f>O355*H355</f>
        <v>0</v>
      </c>
      <c r="Q355" s="193">
        <v>6E-05</v>
      </c>
      <c r="R355" s="193">
        <f>Q355*H355</f>
        <v>0.000219</v>
      </c>
      <c r="S355" s="193">
        <v>0</v>
      </c>
      <c r="T355" s="194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5" t="s">
        <v>227</v>
      </c>
      <c r="AT355" s="195" t="s">
        <v>131</v>
      </c>
      <c r="AU355" s="195" t="s">
        <v>136</v>
      </c>
      <c r="AY355" s="17" t="s">
        <v>128</v>
      </c>
      <c r="BE355" s="196">
        <f>IF(N355="základní",J355,0)</f>
        <v>0</v>
      </c>
      <c r="BF355" s="196">
        <f>IF(N355="snížená",J355,0)</f>
        <v>0</v>
      </c>
      <c r="BG355" s="196">
        <f>IF(N355="zákl. přenesená",J355,0)</f>
        <v>0</v>
      </c>
      <c r="BH355" s="196">
        <f>IF(N355="sníž. přenesená",J355,0)</f>
        <v>0</v>
      </c>
      <c r="BI355" s="196">
        <f>IF(N355="nulová",J355,0)</f>
        <v>0</v>
      </c>
      <c r="BJ355" s="17" t="s">
        <v>136</v>
      </c>
      <c r="BK355" s="196">
        <f>ROUND(I355*H355,2)</f>
        <v>0</v>
      </c>
      <c r="BL355" s="17" t="s">
        <v>227</v>
      </c>
      <c r="BM355" s="195" t="s">
        <v>541</v>
      </c>
    </row>
    <row r="356" spans="1:65" s="2" customFormat="1" ht="24.15" customHeight="1">
      <c r="A356" s="34"/>
      <c r="B356" s="35"/>
      <c r="C356" s="183" t="s">
        <v>542</v>
      </c>
      <c r="D356" s="183" t="s">
        <v>131</v>
      </c>
      <c r="E356" s="184" t="s">
        <v>543</v>
      </c>
      <c r="F356" s="185" t="s">
        <v>544</v>
      </c>
      <c r="G356" s="186" t="s">
        <v>160</v>
      </c>
      <c r="H356" s="187">
        <v>2.65</v>
      </c>
      <c r="I356" s="188"/>
      <c r="J356" s="189">
        <f>ROUND(I356*H356,2)</f>
        <v>0</v>
      </c>
      <c r="K356" s="190"/>
      <c r="L356" s="39"/>
      <c r="M356" s="191" t="s">
        <v>1</v>
      </c>
      <c r="N356" s="192" t="s">
        <v>41</v>
      </c>
      <c r="O356" s="71"/>
      <c r="P356" s="193">
        <f>O356*H356</f>
        <v>0</v>
      </c>
      <c r="Q356" s="193">
        <v>0.00014</v>
      </c>
      <c r="R356" s="193">
        <f>Q356*H356</f>
        <v>0.00037099999999999996</v>
      </c>
      <c r="S356" s="193">
        <v>0</v>
      </c>
      <c r="T356" s="194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5" t="s">
        <v>227</v>
      </c>
      <c r="AT356" s="195" t="s">
        <v>131</v>
      </c>
      <c r="AU356" s="195" t="s">
        <v>136</v>
      </c>
      <c r="AY356" s="17" t="s">
        <v>128</v>
      </c>
      <c r="BE356" s="196">
        <f>IF(N356="základní",J356,0)</f>
        <v>0</v>
      </c>
      <c r="BF356" s="196">
        <f>IF(N356="snížená",J356,0)</f>
        <v>0</v>
      </c>
      <c r="BG356" s="196">
        <f>IF(N356="zákl. přenesená",J356,0)</f>
        <v>0</v>
      </c>
      <c r="BH356" s="196">
        <f>IF(N356="sníž. přenesená",J356,0)</f>
        <v>0</v>
      </c>
      <c r="BI356" s="196">
        <f>IF(N356="nulová",J356,0)</f>
        <v>0</v>
      </c>
      <c r="BJ356" s="17" t="s">
        <v>136</v>
      </c>
      <c r="BK356" s="196">
        <f>ROUND(I356*H356,2)</f>
        <v>0</v>
      </c>
      <c r="BL356" s="17" t="s">
        <v>227</v>
      </c>
      <c r="BM356" s="195" t="s">
        <v>545</v>
      </c>
    </row>
    <row r="357" spans="2:51" s="13" customFormat="1" ht="12">
      <c r="B357" s="197"/>
      <c r="C357" s="198"/>
      <c r="D357" s="199" t="s">
        <v>138</v>
      </c>
      <c r="E357" s="200" t="s">
        <v>1</v>
      </c>
      <c r="F357" s="201" t="s">
        <v>546</v>
      </c>
      <c r="G357" s="198"/>
      <c r="H357" s="200" t="s">
        <v>1</v>
      </c>
      <c r="I357" s="202"/>
      <c r="J357" s="198"/>
      <c r="K357" s="198"/>
      <c r="L357" s="203"/>
      <c r="M357" s="204"/>
      <c r="N357" s="205"/>
      <c r="O357" s="205"/>
      <c r="P357" s="205"/>
      <c r="Q357" s="205"/>
      <c r="R357" s="205"/>
      <c r="S357" s="205"/>
      <c r="T357" s="206"/>
      <c r="AT357" s="207" t="s">
        <v>138</v>
      </c>
      <c r="AU357" s="207" t="s">
        <v>136</v>
      </c>
      <c r="AV357" s="13" t="s">
        <v>83</v>
      </c>
      <c r="AW357" s="13" t="s">
        <v>33</v>
      </c>
      <c r="AX357" s="13" t="s">
        <v>75</v>
      </c>
      <c r="AY357" s="207" t="s">
        <v>128</v>
      </c>
    </row>
    <row r="358" spans="2:51" s="14" customFormat="1" ht="12">
      <c r="B358" s="208"/>
      <c r="C358" s="209"/>
      <c r="D358" s="199" t="s">
        <v>138</v>
      </c>
      <c r="E358" s="210" t="s">
        <v>1</v>
      </c>
      <c r="F358" s="211" t="s">
        <v>547</v>
      </c>
      <c r="G358" s="209"/>
      <c r="H358" s="212">
        <v>1.65</v>
      </c>
      <c r="I358" s="213"/>
      <c r="J358" s="209"/>
      <c r="K358" s="209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138</v>
      </c>
      <c r="AU358" s="218" t="s">
        <v>136</v>
      </c>
      <c r="AV358" s="14" t="s">
        <v>136</v>
      </c>
      <c r="AW358" s="14" t="s">
        <v>33</v>
      </c>
      <c r="AX358" s="14" t="s">
        <v>75</v>
      </c>
      <c r="AY358" s="218" t="s">
        <v>128</v>
      </c>
    </row>
    <row r="359" spans="2:51" s="13" customFormat="1" ht="12">
      <c r="B359" s="197"/>
      <c r="C359" s="198"/>
      <c r="D359" s="199" t="s">
        <v>138</v>
      </c>
      <c r="E359" s="200" t="s">
        <v>1</v>
      </c>
      <c r="F359" s="201" t="s">
        <v>548</v>
      </c>
      <c r="G359" s="198"/>
      <c r="H359" s="200" t="s">
        <v>1</v>
      </c>
      <c r="I359" s="202"/>
      <c r="J359" s="198"/>
      <c r="K359" s="198"/>
      <c r="L359" s="203"/>
      <c r="M359" s="204"/>
      <c r="N359" s="205"/>
      <c r="O359" s="205"/>
      <c r="P359" s="205"/>
      <c r="Q359" s="205"/>
      <c r="R359" s="205"/>
      <c r="S359" s="205"/>
      <c r="T359" s="206"/>
      <c r="AT359" s="207" t="s">
        <v>138</v>
      </c>
      <c r="AU359" s="207" t="s">
        <v>136</v>
      </c>
      <c r="AV359" s="13" t="s">
        <v>83</v>
      </c>
      <c r="AW359" s="13" t="s">
        <v>33</v>
      </c>
      <c r="AX359" s="13" t="s">
        <v>75</v>
      </c>
      <c r="AY359" s="207" t="s">
        <v>128</v>
      </c>
    </row>
    <row r="360" spans="2:51" s="14" customFormat="1" ht="12">
      <c r="B360" s="208"/>
      <c r="C360" s="209"/>
      <c r="D360" s="199" t="s">
        <v>138</v>
      </c>
      <c r="E360" s="210" t="s">
        <v>1</v>
      </c>
      <c r="F360" s="211" t="s">
        <v>140</v>
      </c>
      <c r="G360" s="209"/>
      <c r="H360" s="212">
        <v>1</v>
      </c>
      <c r="I360" s="213"/>
      <c r="J360" s="209"/>
      <c r="K360" s="209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138</v>
      </c>
      <c r="AU360" s="218" t="s">
        <v>136</v>
      </c>
      <c r="AV360" s="14" t="s">
        <v>136</v>
      </c>
      <c r="AW360" s="14" t="s">
        <v>33</v>
      </c>
      <c r="AX360" s="14" t="s">
        <v>75</v>
      </c>
      <c r="AY360" s="218" t="s">
        <v>128</v>
      </c>
    </row>
    <row r="361" spans="2:51" s="15" customFormat="1" ht="12">
      <c r="B361" s="219"/>
      <c r="C361" s="220"/>
      <c r="D361" s="199" t="s">
        <v>138</v>
      </c>
      <c r="E361" s="221" t="s">
        <v>1</v>
      </c>
      <c r="F361" s="222" t="s">
        <v>178</v>
      </c>
      <c r="G361" s="220"/>
      <c r="H361" s="223">
        <v>2.65</v>
      </c>
      <c r="I361" s="224"/>
      <c r="J361" s="220"/>
      <c r="K361" s="220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138</v>
      </c>
      <c r="AU361" s="229" t="s">
        <v>136</v>
      </c>
      <c r="AV361" s="15" t="s">
        <v>135</v>
      </c>
      <c r="AW361" s="15" t="s">
        <v>33</v>
      </c>
      <c r="AX361" s="15" t="s">
        <v>83</v>
      </c>
      <c r="AY361" s="229" t="s">
        <v>128</v>
      </c>
    </row>
    <row r="362" spans="1:65" s="2" customFormat="1" ht="24.15" customHeight="1">
      <c r="A362" s="34"/>
      <c r="B362" s="35"/>
      <c r="C362" s="183" t="s">
        <v>549</v>
      </c>
      <c r="D362" s="183" t="s">
        <v>131</v>
      </c>
      <c r="E362" s="184" t="s">
        <v>550</v>
      </c>
      <c r="F362" s="185" t="s">
        <v>551</v>
      </c>
      <c r="G362" s="186" t="s">
        <v>160</v>
      </c>
      <c r="H362" s="187">
        <v>2.65</v>
      </c>
      <c r="I362" s="188"/>
      <c r="J362" s="189">
        <f>ROUND(I362*H362,2)</f>
        <v>0</v>
      </c>
      <c r="K362" s="190"/>
      <c r="L362" s="39"/>
      <c r="M362" s="191" t="s">
        <v>1</v>
      </c>
      <c r="N362" s="192" t="s">
        <v>41</v>
      </c>
      <c r="O362" s="71"/>
      <c r="P362" s="193">
        <f>O362*H362</f>
        <v>0</v>
      </c>
      <c r="Q362" s="193">
        <v>0.00012</v>
      </c>
      <c r="R362" s="193">
        <f>Q362*H362</f>
        <v>0.000318</v>
      </c>
      <c r="S362" s="193">
        <v>0</v>
      </c>
      <c r="T362" s="194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5" t="s">
        <v>227</v>
      </c>
      <c r="AT362" s="195" t="s">
        <v>131</v>
      </c>
      <c r="AU362" s="195" t="s">
        <v>136</v>
      </c>
      <c r="AY362" s="17" t="s">
        <v>128</v>
      </c>
      <c r="BE362" s="196">
        <f>IF(N362="základní",J362,0)</f>
        <v>0</v>
      </c>
      <c r="BF362" s="196">
        <f>IF(N362="snížená",J362,0)</f>
        <v>0</v>
      </c>
      <c r="BG362" s="196">
        <f>IF(N362="zákl. přenesená",J362,0)</f>
        <v>0</v>
      </c>
      <c r="BH362" s="196">
        <f>IF(N362="sníž. přenesená",J362,0)</f>
        <v>0</v>
      </c>
      <c r="BI362" s="196">
        <f>IF(N362="nulová",J362,0)</f>
        <v>0</v>
      </c>
      <c r="BJ362" s="17" t="s">
        <v>136</v>
      </c>
      <c r="BK362" s="196">
        <f>ROUND(I362*H362,2)</f>
        <v>0</v>
      </c>
      <c r="BL362" s="17" t="s">
        <v>227</v>
      </c>
      <c r="BM362" s="195" t="s">
        <v>552</v>
      </c>
    </row>
    <row r="363" spans="1:65" s="2" customFormat="1" ht="24.15" customHeight="1">
      <c r="A363" s="34"/>
      <c r="B363" s="35"/>
      <c r="C363" s="183" t="s">
        <v>553</v>
      </c>
      <c r="D363" s="183" t="s">
        <v>131</v>
      </c>
      <c r="E363" s="184" t="s">
        <v>554</v>
      </c>
      <c r="F363" s="185" t="s">
        <v>555</v>
      </c>
      <c r="G363" s="186" t="s">
        <v>160</v>
      </c>
      <c r="H363" s="187">
        <v>2.65</v>
      </c>
      <c r="I363" s="188"/>
      <c r="J363" s="189">
        <f>ROUND(I363*H363,2)</f>
        <v>0</v>
      </c>
      <c r="K363" s="190"/>
      <c r="L363" s="39"/>
      <c r="M363" s="191" t="s">
        <v>1</v>
      </c>
      <c r="N363" s="192" t="s">
        <v>41</v>
      </c>
      <c r="O363" s="71"/>
      <c r="P363" s="193">
        <f>O363*H363</f>
        <v>0</v>
      </c>
      <c r="Q363" s="193">
        <v>0.00012</v>
      </c>
      <c r="R363" s="193">
        <f>Q363*H363</f>
        <v>0.000318</v>
      </c>
      <c r="S363" s="193">
        <v>0</v>
      </c>
      <c r="T363" s="194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5" t="s">
        <v>227</v>
      </c>
      <c r="AT363" s="195" t="s">
        <v>131</v>
      </c>
      <c r="AU363" s="195" t="s">
        <v>136</v>
      </c>
      <c r="AY363" s="17" t="s">
        <v>128</v>
      </c>
      <c r="BE363" s="196">
        <f>IF(N363="základní",J363,0)</f>
        <v>0</v>
      </c>
      <c r="BF363" s="196">
        <f>IF(N363="snížená",J363,0)</f>
        <v>0</v>
      </c>
      <c r="BG363" s="196">
        <f>IF(N363="zákl. přenesená",J363,0)</f>
        <v>0</v>
      </c>
      <c r="BH363" s="196">
        <f>IF(N363="sníž. přenesená",J363,0)</f>
        <v>0</v>
      </c>
      <c r="BI363" s="196">
        <f>IF(N363="nulová",J363,0)</f>
        <v>0</v>
      </c>
      <c r="BJ363" s="17" t="s">
        <v>136</v>
      </c>
      <c r="BK363" s="196">
        <f>ROUND(I363*H363,2)</f>
        <v>0</v>
      </c>
      <c r="BL363" s="17" t="s">
        <v>227</v>
      </c>
      <c r="BM363" s="195" t="s">
        <v>556</v>
      </c>
    </row>
    <row r="364" spans="1:65" s="2" customFormat="1" ht="24.15" customHeight="1">
      <c r="A364" s="34"/>
      <c r="B364" s="35"/>
      <c r="C364" s="183" t="s">
        <v>557</v>
      </c>
      <c r="D364" s="183" t="s">
        <v>131</v>
      </c>
      <c r="E364" s="184" t="s">
        <v>558</v>
      </c>
      <c r="F364" s="185" t="s">
        <v>559</v>
      </c>
      <c r="G364" s="186" t="s">
        <v>160</v>
      </c>
      <c r="H364" s="187">
        <v>3.28</v>
      </c>
      <c r="I364" s="188"/>
      <c r="J364" s="189">
        <f>ROUND(I364*H364,2)</f>
        <v>0</v>
      </c>
      <c r="K364" s="190"/>
      <c r="L364" s="39"/>
      <c r="M364" s="191" t="s">
        <v>1</v>
      </c>
      <c r="N364" s="192" t="s">
        <v>41</v>
      </c>
      <c r="O364" s="71"/>
      <c r="P364" s="193">
        <f>O364*H364</f>
        <v>0</v>
      </c>
      <c r="Q364" s="193">
        <v>0</v>
      </c>
      <c r="R364" s="193">
        <f>Q364*H364</f>
        <v>0</v>
      </c>
      <c r="S364" s="193">
        <v>0</v>
      </c>
      <c r="T364" s="194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5" t="s">
        <v>227</v>
      </c>
      <c r="AT364" s="195" t="s">
        <v>131</v>
      </c>
      <c r="AU364" s="195" t="s">
        <v>136</v>
      </c>
      <c r="AY364" s="17" t="s">
        <v>128</v>
      </c>
      <c r="BE364" s="196">
        <f>IF(N364="základní",J364,0)</f>
        <v>0</v>
      </c>
      <c r="BF364" s="196">
        <f>IF(N364="snížená",J364,0)</f>
        <v>0</v>
      </c>
      <c r="BG364" s="196">
        <f>IF(N364="zákl. přenesená",J364,0)</f>
        <v>0</v>
      </c>
      <c r="BH364" s="196">
        <f>IF(N364="sníž. přenesená",J364,0)</f>
        <v>0</v>
      </c>
      <c r="BI364" s="196">
        <f>IF(N364="nulová",J364,0)</f>
        <v>0</v>
      </c>
      <c r="BJ364" s="17" t="s">
        <v>136</v>
      </c>
      <c r="BK364" s="196">
        <f>ROUND(I364*H364,2)</f>
        <v>0</v>
      </c>
      <c r="BL364" s="17" t="s">
        <v>227</v>
      </c>
      <c r="BM364" s="195" t="s">
        <v>560</v>
      </c>
    </row>
    <row r="365" spans="2:51" s="14" customFormat="1" ht="12">
      <c r="B365" s="208"/>
      <c r="C365" s="209"/>
      <c r="D365" s="199" t="s">
        <v>138</v>
      </c>
      <c r="E365" s="210" t="s">
        <v>1</v>
      </c>
      <c r="F365" s="211" t="s">
        <v>561</v>
      </c>
      <c r="G365" s="209"/>
      <c r="H365" s="212">
        <v>3.28</v>
      </c>
      <c r="I365" s="213"/>
      <c r="J365" s="209"/>
      <c r="K365" s="209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138</v>
      </c>
      <c r="AU365" s="218" t="s">
        <v>136</v>
      </c>
      <c r="AV365" s="14" t="s">
        <v>136</v>
      </c>
      <c r="AW365" s="14" t="s">
        <v>33</v>
      </c>
      <c r="AX365" s="14" t="s">
        <v>83</v>
      </c>
      <c r="AY365" s="218" t="s">
        <v>128</v>
      </c>
    </row>
    <row r="366" spans="1:65" s="2" customFormat="1" ht="24.15" customHeight="1">
      <c r="A366" s="34"/>
      <c r="B366" s="35"/>
      <c r="C366" s="183" t="s">
        <v>562</v>
      </c>
      <c r="D366" s="183" t="s">
        <v>131</v>
      </c>
      <c r="E366" s="184" t="s">
        <v>563</v>
      </c>
      <c r="F366" s="185" t="s">
        <v>564</v>
      </c>
      <c r="G366" s="186" t="s">
        <v>151</v>
      </c>
      <c r="H366" s="187">
        <v>20</v>
      </c>
      <c r="I366" s="188"/>
      <c r="J366" s="189">
        <f>ROUND(I366*H366,2)</f>
        <v>0</v>
      </c>
      <c r="K366" s="190"/>
      <c r="L366" s="39"/>
      <c r="M366" s="191" t="s">
        <v>1</v>
      </c>
      <c r="N366" s="192" t="s">
        <v>41</v>
      </c>
      <c r="O366" s="71"/>
      <c r="P366" s="193">
        <f>O366*H366</f>
        <v>0</v>
      </c>
      <c r="Q366" s="193">
        <v>4E-05</v>
      </c>
      <c r="R366" s="193">
        <f>Q366*H366</f>
        <v>0.0008</v>
      </c>
      <c r="S366" s="193">
        <v>0</v>
      </c>
      <c r="T366" s="194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5" t="s">
        <v>227</v>
      </c>
      <c r="AT366" s="195" t="s">
        <v>131</v>
      </c>
      <c r="AU366" s="195" t="s">
        <v>136</v>
      </c>
      <c r="AY366" s="17" t="s">
        <v>128</v>
      </c>
      <c r="BE366" s="196">
        <f>IF(N366="základní",J366,0)</f>
        <v>0</v>
      </c>
      <c r="BF366" s="196">
        <f>IF(N366="snížená",J366,0)</f>
        <v>0</v>
      </c>
      <c r="BG366" s="196">
        <f>IF(N366="zákl. přenesená",J366,0)</f>
        <v>0</v>
      </c>
      <c r="BH366" s="196">
        <f>IF(N366="sníž. přenesená",J366,0)</f>
        <v>0</v>
      </c>
      <c r="BI366" s="196">
        <f>IF(N366="nulová",J366,0)</f>
        <v>0</v>
      </c>
      <c r="BJ366" s="17" t="s">
        <v>136</v>
      </c>
      <c r="BK366" s="196">
        <f>ROUND(I366*H366,2)</f>
        <v>0</v>
      </c>
      <c r="BL366" s="17" t="s">
        <v>227</v>
      </c>
      <c r="BM366" s="195" t="s">
        <v>565</v>
      </c>
    </row>
    <row r="367" spans="1:65" s="2" customFormat="1" ht="24.15" customHeight="1">
      <c r="A367" s="34"/>
      <c r="B367" s="35"/>
      <c r="C367" s="183" t="s">
        <v>566</v>
      </c>
      <c r="D367" s="183" t="s">
        <v>131</v>
      </c>
      <c r="E367" s="184" t="s">
        <v>567</v>
      </c>
      <c r="F367" s="185" t="s">
        <v>568</v>
      </c>
      <c r="G367" s="186" t="s">
        <v>151</v>
      </c>
      <c r="H367" s="187">
        <v>20</v>
      </c>
      <c r="I367" s="188"/>
      <c r="J367" s="189">
        <f>ROUND(I367*H367,2)</f>
        <v>0</v>
      </c>
      <c r="K367" s="190"/>
      <c r="L367" s="39"/>
      <c r="M367" s="191" t="s">
        <v>1</v>
      </c>
      <c r="N367" s="192" t="s">
        <v>41</v>
      </c>
      <c r="O367" s="71"/>
      <c r="P367" s="193">
        <f>O367*H367</f>
        <v>0</v>
      </c>
      <c r="Q367" s="193">
        <v>4E-05</v>
      </c>
      <c r="R367" s="193">
        <f>Q367*H367</f>
        <v>0.0008</v>
      </c>
      <c r="S367" s="193">
        <v>0</v>
      </c>
      <c r="T367" s="194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5" t="s">
        <v>227</v>
      </c>
      <c r="AT367" s="195" t="s">
        <v>131</v>
      </c>
      <c r="AU367" s="195" t="s">
        <v>136</v>
      </c>
      <c r="AY367" s="17" t="s">
        <v>128</v>
      </c>
      <c r="BE367" s="196">
        <f>IF(N367="základní",J367,0)</f>
        <v>0</v>
      </c>
      <c r="BF367" s="196">
        <f>IF(N367="snížená",J367,0)</f>
        <v>0</v>
      </c>
      <c r="BG367" s="196">
        <f>IF(N367="zákl. přenesená",J367,0)</f>
        <v>0</v>
      </c>
      <c r="BH367" s="196">
        <f>IF(N367="sníž. přenesená",J367,0)</f>
        <v>0</v>
      </c>
      <c r="BI367" s="196">
        <f>IF(N367="nulová",J367,0)</f>
        <v>0</v>
      </c>
      <c r="BJ367" s="17" t="s">
        <v>136</v>
      </c>
      <c r="BK367" s="196">
        <f>ROUND(I367*H367,2)</f>
        <v>0</v>
      </c>
      <c r="BL367" s="17" t="s">
        <v>227</v>
      </c>
      <c r="BM367" s="195" t="s">
        <v>569</v>
      </c>
    </row>
    <row r="368" spans="1:65" s="2" customFormat="1" ht="24.15" customHeight="1">
      <c r="A368" s="34"/>
      <c r="B368" s="35"/>
      <c r="C368" s="183" t="s">
        <v>570</v>
      </c>
      <c r="D368" s="183" t="s">
        <v>131</v>
      </c>
      <c r="E368" s="184" t="s">
        <v>571</v>
      </c>
      <c r="F368" s="185" t="s">
        <v>572</v>
      </c>
      <c r="G368" s="186" t="s">
        <v>151</v>
      </c>
      <c r="H368" s="187">
        <v>20</v>
      </c>
      <c r="I368" s="188"/>
      <c r="J368" s="189">
        <f>ROUND(I368*H368,2)</f>
        <v>0</v>
      </c>
      <c r="K368" s="190"/>
      <c r="L368" s="39"/>
      <c r="M368" s="191" t="s">
        <v>1</v>
      </c>
      <c r="N368" s="192" t="s">
        <v>41</v>
      </c>
      <c r="O368" s="71"/>
      <c r="P368" s="193">
        <f>O368*H368</f>
        <v>0</v>
      </c>
      <c r="Q368" s="193">
        <v>4E-05</v>
      </c>
      <c r="R368" s="193">
        <f>Q368*H368</f>
        <v>0.0008</v>
      </c>
      <c r="S368" s="193">
        <v>0</v>
      </c>
      <c r="T368" s="194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5" t="s">
        <v>227</v>
      </c>
      <c r="AT368" s="195" t="s">
        <v>131</v>
      </c>
      <c r="AU368" s="195" t="s">
        <v>136</v>
      </c>
      <c r="AY368" s="17" t="s">
        <v>128</v>
      </c>
      <c r="BE368" s="196">
        <f>IF(N368="základní",J368,0)</f>
        <v>0</v>
      </c>
      <c r="BF368" s="196">
        <f>IF(N368="snížená",J368,0)</f>
        <v>0</v>
      </c>
      <c r="BG368" s="196">
        <f>IF(N368="zákl. přenesená",J368,0)</f>
        <v>0</v>
      </c>
      <c r="BH368" s="196">
        <f>IF(N368="sníž. přenesená",J368,0)</f>
        <v>0</v>
      </c>
      <c r="BI368" s="196">
        <f>IF(N368="nulová",J368,0)</f>
        <v>0</v>
      </c>
      <c r="BJ368" s="17" t="s">
        <v>136</v>
      </c>
      <c r="BK368" s="196">
        <f>ROUND(I368*H368,2)</f>
        <v>0</v>
      </c>
      <c r="BL368" s="17" t="s">
        <v>227</v>
      </c>
      <c r="BM368" s="195" t="s">
        <v>573</v>
      </c>
    </row>
    <row r="369" spans="2:63" s="12" customFormat="1" ht="22.95" customHeight="1">
      <c r="B369" s="167"/>
      <c r="C369" s="168"/>
      <c r="D369" s="169" t="s">
        <v>74</v>
      </c>
      <c r="E369" s="181" t="s">
        <v>574</v>
      </c>
      <c r="F369" s="181" t="s">
        <v>575</v>
      </c>
      <c r="G369" s="168"/>
      <c r="H369" s="168"/>
      <c r="I369" s="171"/>
      <c r="J369" s="182">
        <f>BK369</f>
        <v>0</v>
      </c>
      <c r="K369" s="168"/>
      <c r="L369" s="173"/>
      <c r="M369" s="174"/>
      <c r="N369" s="175"/>
      <c r="O369" s="175"/>
      <c r="P369" s="176">
        <f>SUM(P370:P437)</f>
        <v>0</v>
      </c>
      <c r="Q369" s="175"/>
      <c r="R369" s="176">
        <f>SUM(R370:R437)</f>
        <v>0.4701236000000001</v>
      </c>
      <c r="S369" s="175"/>
      <c r="T369" s="177">
        <f>SUM(T370:T437)</f>
        <v>0.14796360000000003</v>
      </c>
      <c r="AR369" s="178" t="s">
        <v>136</v>
      </c>
      <c r="AT369" s="179" t="s">
        <v>74</v>
      </c>
      <c r="AU369" s="179" t="s">
        <v>83</v>
      </c>
      <c r="AY369" s="178" t="s">
        <v>128</v>
      </c>
      <c r="BK369" s="180">
        <f>SUM(BK370:BK437)</f>
        <v>0</v>
      </c>
    </row>
    <row r="370" spans="1:65" s="2" customFormat="1" ht="24.15" customHeight="1">
      <c r="A370" s="34"/>
      <c r="B370" s="35"/>
      <c r="C370" s="183" t="s">
        <v>576</v>
      </c>
      <c r="D370" s="183" t="s">
        <v>131</v>
      </c>
      <c r="E370" s="184" t="s">
        <v>577</v>
      </c>
      <c r="F370" s="185" t="s">
        <v>578</v>
      </c>
      <c r="G370" s="186" t="s">
        <v>160</v>
      </c>
      <c r="H370" s="187">
        <v>321.66</v>
      </c>
      <c r="I370" s="188"/>
      <c r="J370" s="189">
        <f>ROUND(I370*H370,2)</f>
        <v>0</v>
      </c>
      <c r="K370" s="190"/>
      <c r="L370" s="39"/>
      <c r="M370" s="191" t="s">
        <v>1</v>
      </c>
      <c r="N370" s="192" t="s">
        <v>41</v>
      </c>
      <c r="O370" s="71"/>
      <c r="P370" s="193">
        <f>O370*H370</f>
        <v>0</v>
      </c>
      <c r="Q370" s="193">
        <v>0</v>
      </c>
      <c r="R370" s="193">
        <f>Q370*H370</f>
        <v>0</v>
      </c>
      <c r="S370" s="193">
        <v>0</v>
      </c>
      <c r="T370" s="194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5" t="s">
        <v>227</v>
      </c>
      <c r="AT370" s="195" t="s">
        <v>131</v>
      </c>
      <c r="AU370" s="195" t="s">
        <v>136</v>
      </c>
      <c r="AY370" s="17" t="s">
        <v>128</v>
      </c>
      <c r="BE370" s="196">
        <f>IF(N370="základní",J370,0)</f>
        <v>0</v>
      </c>
      <c r="BF370" s="196">
        <f>IF(N370="snížená",J370,0)</f>
        <v>0</v>
      </c>
      <c r="BG370" s="196">
        <f>IF(N370="zákl. přenesená",J370,0)</f>
        <v>0</v>
      </c>
      <c r="BH370" s="196">
        <f>IF(N370="sníž. přenesená",J370,0)</f>
        <v>0</v>
      </c>
      <c r="BI370" s="196">
        <f>IF(N370="nulová",J370,0)</f>
        <v>0</v>
      </c>
      <c r="BJ370" s="17" t="s">
        <v>136</v>
      </c>
      <c r="BK370" s="196">
        <f>ROUND(I370*H370,2)</f>
        <v>0</v>
      </c>
      <c r="BL370" s="17" t="s">
        <v>227</v>
      </c>
      <c r="BM370" s="195" t="s">
        <v>579</v>
      </c>
    </row>
    <row r="371" spans="2:51" s="13" customFormat="1" ht="12">
      <c r="B371" s="197"/>
      <c r="C371" s="198"/>
      <c r="D371" s="199" t="s">
        <v>138</v>
      </c>
      <c r="E371" s="200" t="s">
        <v>1</v>
      </c>
      <c r="F371" s="201" t="s">
        <v>580</v>
      </c>
      <c r="G371" s="198"/>
      <c r="H371" s="200" t="s">
        <v>1</v>
      </c>
      <c r="I371" s="202"/>
      <c r="J371" s="198"/>
      <c r="K371" s="198"/>
      <c r="L371" s="203"/>
      <c r="M371" s="204"/>
      <c r="N371" s="205"/>
      <c r="O371" s="205"/>
      <c r="P371" s="205"/>
      <c r="Q371" s="205"/>
      <c r="R371" s="205"/>
      <c r="S371" s="205"/>
      <c r="T371" s="206"/>
      <c r="AT371" s="207" t="s">
        <v>138</v>
      </c>
      <c r="AU371" s="207" t="s">
        <v>136</v>
      </c>
      <c r="AV371" s="13" t="s">
        <v>83</v>
      </c>
      <c r="AW371" s="13" t="s">
        <v>33</v>
      </c>
      <c r="AX371" s="13" t="s">
        <v>75</v>
      </c>
      <c r="AY371" s="207" t="s">
        <v>128</v>
      </c>
    </row>
    <row r="372" spans="2:51" s="13" customFormat="1" ht="12">
      <c r="B372" s="197"/>
      <c r="C372" s="198"/>
      <c r="D372" s="199" t="s">
        <v>138</v>
      </c>
      <c r="E372" s="200" t="s">
        <v>1</v>
      </c>
      <c r="F372" s="201" t="s">
        <v>162</v>
      </c>
      <c r="G372" s="198"/>
      <c r="H372" s="200" t="s">
        <v>1</v>
      </c>
      <c r="I372" s="202"/>
      <c r="J372" s="198"/>
      <c r="K372" s="198"/>
      <c r="L372" s="203"/>
      <c r="M372" s="204"/>
      <c r="N372" s="205"/>
      <c r="O372" s="205"/>
      <c r="P372" s="205"/>
      <c r="Q372" s="205"/>
      <c r="R372" s="205"/>
      <c r="S372" s="205"/>
      <c r="T372" s="206"/>
      <c r="AT372" s="207" t="s">
        <v>138</v>
      </c>
      <c r="AU372" s="207" t="s">
        <v>136</v>
      </c>
      <c r="AV372" s="13" t="s">
        <v>83</v>
      </c>
      <c r="AW372" s="13" t="s">
        <v>33</v>
      </c>
      <c r="AX372" s="13" t="s">
        <v>75</v>
      </c>
      <c r="AY372" s="207" t="s">
        <v>128</v>
      </c>
    </row>
    <row r="373" spans="2:51" s="14" customFormat="1" ht="12">
      <c r="B373" s="208"/>
      <c r="C373" s="209"/>
      <c r="D373" s="199" t="s">
        <v>138</v>
      </c>
      <c r="E373" s="210" t="s">
        <v>1</v>
      </c>
      <c r="F373" s="211" t="s">
        <v>163</v>
      </c>
      <c r="G373" s="209"/>
      <c r="H373" s="212">
        <v>13.495</v>
      </c>
      <c r="I373" s="213"/>
      <c r="J373" s="209"/>
      <c r="K373" s="209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138</v>
      </c>
      <c r="AU373" s="218" t="s">
        <v>136</v>
      </c>
      <c r="AV373" s="14" t="s">
        <v>136</v>
      </c>
      <c r="AW373" s="14" t="s">
        <v>33</v>
      </c>
      <c r="AX373" s="14" t="s">
        <v>75</v>
      </c>
      <c r="AY373" s="218" t="s">
        <v>128</v>
      </c>
    </row>
    <row r="374" spans="2:51" s="13" customFormat="1" ht="12">
      <c r="B374" s="197"/>
      <c r="C374" s="198"/>
      <c r="D374" s="199" t="s">
        <v>138</v>
      </c>
      <c r="E374" s="200" t="s">
        <v>1</v>
      </c>
      <c r="F374" s="201" t="s">
        <v>164</v>
      </c>
      <c r="G374" s="198"/>
      <c r="H374" s="200" t="s">
        <v>1</v>
      </c>
      <c r="I374" s="202"/>
      <c r="J374" s="198"/>
      <c r="K374" s="198"/>
      <c r="L374" s="203"/>
      <c r="M374" s="204"/>
      <c r="N374" s="205"/>
      <c r="O374" s="205"/>
      <c r="P374" s="205"/>
      <c r="Q374" s="205"/>
      <c r="R374" s="205"/>
      <c r="S374" s="205"/>
      <c r="T374" s="206"/>
      <c r="AT374" s="207" t="s">
        <v>138</v>
      </c>
      <c r="AU374" s="207" t="s">
        <v>136</v>
      </c>
      <c r="AV374" s="13" t="s">
        <v>83</v>
      </c>
      <c r="AW374" s="13" t="s">
        <v>33</v>
      </c>
      <c r="AX374" s="13" t="s">
        <v>75</v>
      </c>
      <c r="AY374" s="207" t="s">
        <v>128</v>
      </c>
    </row>
    <row r="375" spans="2:51" s="14" customFormat="1" ht="12">
      <c r="B375" s="208"/>
      <c r="C375" s="209"/>
      <c r="D375" s="199" t="s">
        <v>138</v>
      </c>
      <c r="E375" s="210" t="s">
        <v>1</v>
      </c>
      <c r="F375" s="211" t="s">
        <v>165</v>
      </c>
      <c r="G375" s="209"/>
      <c r="H375" s="212">
        <v>1.82</v>
      </c>
      <c r="I375" s="213"/>
      <c r="J375" s="209"/>
      <c r="K375" s="209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138</v>
      </c>
      <c r="AU375" s="218" t="s">
        <v>136</v>
      </c>
      <c r="AV375" s="14" t="s">
        <v>136</v>
      </c>
      <c r="AW375" s="14" t="s">
        <v>33</v>
      </c>
      <c r="AX375" s="14" t="s">
        <v>75</v>
      </c>
      <c r="AY375" s="218" t="s">
        <v>128</v>
      </c>
    </row>
    <row r="376" spans="2:51" s="13" customFormat="1" ht="12">
      <c r="B376" s="197"/>
      <c r="C376" s="198"/>
      <c r="D376" s="199" t="s">
        <v>138</v>
      </c>
      <c r="E376" s="200" t="s">
        <v>1</v>
      </c>
      <c r="F376" s="201" t="s">
        <v>166</v>
      </c>
      <c r="G376" s="198"/>
      <c r="H376" s="200" t="s">
        <v>1</v>
      </c>
      <c r="I376" s="202"/>
      <c r="J376" s="198"/>
      <c r="K376" s="198"/>
      <c r="L376" s="203"/>
      <c r="M376" s="204"/>
      <c r="N376" s="205"/>
      <c r="O376" s="205"/>
      <c r="P376" s="205"/>
      <c r="Q376" s="205"/>
      <c r="R376" s="205"/>
      <c r="S376" s="205"/>
      <c r="T376" s="206"/>
      <c r="AT376" s="207" t="s">
        <v>138</v>
      </c>
      <c r="AU376" s="207" t="s">
        <v>136</v>
      </c>
      <c r="AV376" s="13" t="s">
        <v>83</v>
      </c>
      <c r="AW376" s="13" t="s">
        <v>33</v>
      </c>
      <c r="AX376" s="13" t="s">
        <v>75</v>
      </c>
      <c r="AY376" s="207" t="s">
        <v>128</v>
      </c>
    </row>
    <row r="377" spans="2:51" s="14" customFormat="1" ht="12">
      <c r="B377" s="208"/>
      <c r="C377" s="209"/>
      <c r="D377" s="199" t="s">
        <v>138</v>
      </c>
      <c r="E377" s="210" t="s">
        <v>1</v>
      </c>
      <c r="F377" s="211" t="s">
        <v>167</v>
      </c>
      <c r="G377" s="209"/>
      <c r="H377" s="212">
        <v>0.63</v>
      </c>
      <c r="I377" s="213"/>
      <c r="J377" s="209"/>
      <c r="K377" s="209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138</v>
      </c>
      <c r="AU377" s="218" t="s">
        <v>136</v>
      </c>
      <c r="AV377" s="14" t="s">
        <v>136</v>
      </c>
      <c r="AW377" s="14" t="s">
        <v>33</v>
      </c>
      <c r="AX377" s="14" t="s">
        <v>75</v>
      </c>
      <c r="AY377" s="218" t="s">
        <v>128</v>
      </c>
    </row>
    <row r="378" spans="2:51" s="13" customFormat="1" ht="12">
      <c r="B378" s="197"/>
      <c r="C378" s="198"/>
      <c r="D378" s="199" t="s">
        <v>138</v>
      </c>
      <c r="E378" s="200" t="s">
        <v>1</v>
      </c>
      <c r="F378" s="201" t="s">
        <v>168</v>
      </c>
      <c r="G378" s="198"/>
      <c r="H378" s="200" t="s">
        <v>1</v>
      </c>
      <c r="I378" s="202"/>
      <c r="J378" s="198"/>
      <c r="K378" s="198"/>
      <c r="L378" s="203"/>
      <c r="M378" s="204"/>
      <c r="N378" s="205"/>
      <c r="O378" s="205"/>
      <c r="P378" s="205"/>
      <c r="Q378" s="205"/>
      <c r="R378" s="205"/>
      <c r="S378" s="205"/>
      <c r="T378" s="206"/>
      <c r="AT378" s="207" t="s">
        <v>138</v>
      </c>
      <c r="AU378" s="207" t="s">
        <v>136</v>
      </c>
      <c r="AV378" s="13" t="s">
        <v>83</v>
      </c>
      <c r="AW378" s="13" t="s">
        <v>33</v>
      </c>
      <c r="AX378" s="13" t="s">
        <v>75</v>
      </c>
      <c r="AY378" s="207" t="s">
        <v>128</v>
      </c>
    </row>
    <row r="379" spans="2:51" s="14" customFormat="1" ht="12">
      <c r="B379" s="208"/>
      <c r="C379" s="209"/>
      <c r="D379" s="199" t="s">
        <v>138</v>
      </c>
      <c r="E379" s="210" t="s">
        <v>1</v>
      </c>
      <c r="F379" s="211" t="s">
        <v>169</v>
      </c>
      <c r="G379" s="209"/>
      <c r="H379" s="212">
        <v>1.62</v>
      </c>
      <c r="I379" s="213"/>
      <c r="J379" s="209"/>
      <c r="K379" s="209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138</v>
      </c>
      <c r="AU379" s="218" t="s">
        <v>136</v>
      </c>
      <c r="AV379" s="14" t="s">
        <v>136</v>
      </c>
      <c r="AW379" s="14" t="s">
        <v>33</v>
      </c>
      <c r="AX379" s="14" t="s">
        <v>75</v>
      </c>
      <c r="AY379" s="218" t="s">
        <v>128</v>
      </c>
    </row>
    <row r="380" spans="2:51" s="13" customFormat="1" ht="12">
      <c r="B380" s="197"/>
      <c r="C380" s="198"/>
      <c r="D380" s="199" t="s">
        <v>138</v>
      </c>
      <c r="E380" s="200" t="s">
        <v>1</v>
      </c>
      <c r="F380" s="201" t="s">
        <v>170</v>
      </c>
      <c r="G380" s="198"/>
      <c r="H380" s="200" t="s">
        <v>1</v>
      </c>
      <c r="I380" s="202"/>
      <c r="J380" s="198"/>
      <c r="K380" s="198"/>
      <c r="L380" s="203"/>
      <c r="M380" s="204"/>
      <c r="N380" s="205"/>
      <c r="O380" s="205"/>
      <c r="P380" s="205"/>
      <c r="Q380" s="205"/>
      <c r="R380" s="205"/>
      <c r="S380" s="205"/>
      <c r="T380" s="206"/>
      <c r="AT380" s="207" t="s">
        <v>138</v>
      </c>
      <c r="AU380" s="207" t="s">
        <v>136</v>
      </c>
      <c r="AV380" s="13" t="s">
        <v>83</v>
      </c>
      <c r="AW380" s="13" t="s">
        <v>33</v>
      </c>
      <c r="AX380" s="13" t="s">
        <v>75</v>
      </c>
      <c r="AY380" s="207" t="s">
        <v>128</v>
      </c>
    </row>
    <row r="381" spans="2:51" s="14" customFormat="1" ht="12">
      <c r="B381" s="208"/>
      <c r="C381" s="209"/>
      <c r="D381" s="199" t="s">
        <v>138</v>
      </c>
      <c r="E381" s="210" t="s">
        <v>1</v>
      </c>
      <c r="F381" s="211" t="s">
        <v>171</v>
      </c>
      <c r="G381" s="209"/>
      <c r="H381" s="212">
        <v>14.238000000000001</v>
      </c>
      <c r="I381" s="213"/>
      <c r="J381" s="209"/>
      <c r="K381" s="209"/>
      <c r="L381" s="214"/>
      <c r="M381" s="215"/>
      <c r="N381" s="216"/>
      <c r="O381" s="216"/>
      <c r="P381" s="216"/>
      <c r="Q381" s="216"/>
      <c r="R381" s="216"/>
      <c r="S381" s="216"/>
      <c r="T381" s="217"/>
      <c r="AT381" s="218" t="s">
        <v>138</v>
      </c>
      <c r="AU381" s="218" t="s">
        <v>136</v>
      </c>
      <c r="AV381" s="14" t="s">
        <v>136</v>
      </c>
      <c r="AW381" s="14" t="s">
        <v>33</v>
      </c>
      <c r="AX381" s="14" t="s">
        <v>75</v>
      </c>
      <c r="AY381" s="218" t="s">
        <v>128</v>
      </c>
    </row>
    <row r="382" spans="2:51" s="13" customFormat="1" ht="12">
      <c r="B382" s="197"/>
      <c r="C382" s="198"/>
      <c r="D382" s="199" t="s">
        <v>138</v>
      </c>
      <c r="E382" s="200" t="s">
        <v>1</v>
      </c>
      <c r="F382" s="201" t="s">
        <v>172</v>
      </c>
      <c r="G382" s="198"/>
      <c r="H382" s="200" t="s">
        <v>1</v>
      </c>
      <c r="I382" s="202"/>
      <c r="J382" s="198"/>
      <c r="K382" s="198"/>
      <c r="L382" s="203"/>
      <c r="M382" s="204"/>
      <c r="N382" s="205"/>
      <c r="O382" s="205"/>
      <c r="P382" s="205"/>
      <c r="Q382" s="205"/>
      <c r="R382" s="205"/>
      <c r="S382" s="205"/>
      <c r="T382" s="206"/>
      <c r="AT382" s="207" t="s">
        <v>138</v>
      </c>
      <c r="AU382" s="207" t="s">
        <v>136</v>
      </c>
      <c r="AV382" s="13" t="s">
        <v>83</v>
      </c>
      <c r="AW382" s="13" t="s">
        <v>33</v>
      </c>
      <c r="AX382" s="13" t="s">
        <v>75</v>
      </c>
      <c r="AY382" s="207" t="s">
        <v>128</v>
      </c>
    </row>
    <row r="383" spans="2:51" s="14" customFormat="1" ht="12">
      <c r="B383" s="208"/>
      <c r="C383" s="209"/>
      <c r="D383" s="199" t="s">
        <v>138</v>
      </c>
      <c r="E383" s="210" t="s">
        <v>1</v>
      </c>
      <c r="F383" s="211" t="s">
        <v>173</v>
      </c>
      <c r="G383" s="209"/>
      <c r="H383" s="212">
        <v>19.759999999999998</v>
      </c>
      <c r="I383" s="213"/>
      <c r="J383" s="209"/>
      <c r="K383" s="209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138</v>
      </c>
      <c r="AU383" s="218" t="s">
        <v>136</v>
      </c>
      <c r="AV383" s="14" t="s">
        <v>136</v>
      </c>
      <c r="AW383" s="14" t="s">
        <v>33</v>
      </c>
      <c r="AX383" s="14" t="s">
        <v>75</v>
      </c>
      <c r="AY383" s="218" t="s">
        <v>128</v>
      </c>
    </row>
    <row r="384" spans="2:51" s="13" customFormat="1" ht="12">
      <c r="B384" s="197"/>
      <c r="C384" s="198"/>
      <c r="D384" s="199" t="s">
        <v>138</v>
      </c>
      <c r="E384" s="200" t="s">
        <v>1</v>
      </c>
      <c r="F384" s="201" t="s">
        <v>174</v>
      </c>
      <c r="G384" s="198"/>
      <c r="H384" s="200" t="s">
        <v>1</v>
      </c>
      <c r="I384" s="202"/>
      <c r="J384" s="198"/>
      <c r="K384" s="198"/>
      <c r="L384" s="203"/>
      <c r="M384" s="204"/>
      <c r="N384" s="205"/>
      <c r="O384" s="205"/>
      <c r="P384" s="205"/>
      <c r="Q384" s="205"/>
      <c r="R384" s="205"/>
      <c r="S384" s="205"/>
      <c r="T384" s="206"/>
      <c r="AT384" s="207" t="s">
        <v>138</v>
      </c>
      <c r="AU384" s="207" t="s">
        <v>136</v>
      </c>
      <c r="AV384" s="13" t="s">
        <v>83</v>
      </c>
      <c r="AW384" s="13" t="s">
        <v>33</v>
      </c>
      <c r="AX384" s="13" t="s">
        <v>75</v>
      </c>
      <c r="AY384" s="207" t="s">
        <v>128</v>
      </c>
    </row>
    <row r="385" spans="2:51" s="14" customFormat="1" ht="12">
      <c r="B385" s="208"/>
      <c r="C385" s="209"/>
      <c r="D385" s="199" t="s">
        <v>138</v>
      </c>
      <c r="E385" s="210" t="s">
        <v>1</v>
      </c>
      <c r="F385" s="211" t="s">
        <v>175</v>
      </c>
      <c r="G385" s="209"/>
      <c r="H385" s="212">
        <v>20.8</v>
      </c>
      <c r="I385" s="213"/>
      <c r="J385" s="209"/>
      <c r="K385" s="209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138</v>
      </c>
      <c r="AU385" s="218" t="s">
        <v>136</v>
      </c>
      <c r="AV385" s="14" t="s">
        <v>136</v>
      </c>
      <c r="AW385" s="14" t="s">
        <v>33</v>
      </c>
      <c r="AX385" s="14" t="s">
        <v>75</v>
      </c>
      <c r="AY385" s="218" t="s">
        <v>128</v>
      </c>
    </row>
    <row r="386" spans="2:51" s="13" customFormat="1" ht="12">
      <c r="B386" s="197"/>
      <c r="C386" s="198"/>
      <c r="D386" s="199" t="s">
        <v>138</v>
      </c>
      <c r="E386" s="200" t="s">
        <v>1</v>
      </c>
      <c r="F386" s="201" t="s">
        <v>176</v>
      </c>
      <c r="G386" s="198"/>
      <c r="H386" s="200" t="s">
        <v>1</v>
      </c>
      <c r="I386" s="202"/>
      <c r="J386" s="198"/>
      <c r="K386" s="198"/>
      <c r="L386" s="203"/>
      <c r="M386" s="204"/>
      <c r="N386" s="205"/>
      <c r="O386" s="205"/>
      <c r="P386" s="205"/>
      <c r="Q386" s="205"/>
      <c r="R386" s="205"/>
      <c r="S386" s="205"/>
      <c r="T386" s="206"/>
      <c r="AT386" s="207" t="s">
        <v>138</v>
      </c>
      <c r="AU386" s="207" t="s">
        <v>136</v>
      </c>
      <c r="AV386" s="13" t="s">
        <v>83</v>
      </c>
      <c r="AW386" s="13" t="s">
        <v>33</v>
      </c>
      <c r="AX386" s="13" t="s">
        <v>75</v>
      </c>
      <c r="AY386" s="207" t="s">
        <v>128</v>
      </c>
    </row>
    <row r="387" spans="2:51" s="14" customFormat="1" ht="12">
      <c r="B387" s="208"/>
      <c r="C387" s="209"/>
      <c r="D387" s="199" t="s">
        <v>138</v>
      </c>
      <c r="E387" s="210" t="s">
        <v>1</v>
      </c>
      <c r="F387" s="211" t="s">
        <v>177</v>
      </c>
      <c r="G387" s="209"/>
      <c r="H387" s="212">
        <v>3.6925</v>
      </c>
      <c r="I387" s="213"/>
      <c r="J387" s="209"/>
      <c r="K387" s="209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138</v>
      </c>
      <c r="AU387" s="218" t="s">
        <v>136</v>
      </c>
      <c r="AV387" s="14" t="s">
        <v>136</v>
      </c>
      <c r="AW387" s="14" t="s">
        <v>33</v>
      </c>
      <c r="AX387" s="14" t="s">
        <v>75</v>
      </c>
      <c r="AY387" s="218" t="s">
        <v>128</v>
      </c>
    </row>
    <row r="388" spans="2:51" s="13" customFormat="1" ht="12">
      <c r="B388" s="197"/>
      <c r="C388" s="198"/>
      <c r="D388" s="199" t="s">
        <v>138</v>
      </c>
      <c r="E388" s="200" t="s">
        <v>1</v>
      </c>
      <c r="F388" s="201" t="s">
        <v>581</v>
      </c>
      <c r="G388" s="198"/>
      <c r="H388" s="200" t="s">
        <v>1</v>
      </c>
      <c r="I388" s="202"/>
      <c r="J388" s="198"/>
      <c r="K388" s="198"/>
      <c r="L388" s="203"/>
      <c r="M388" s="204"/>
      <c r="N388" s="205"/>
      <c r="O388" s="205"/>
      <c r="P388" s="205"/>
      <c r="Q388" s="205"/>
      <c r="R388" s="205"/>
      <c r="S388" s="205"/>
      <c r="T388" s="206"/>
      <c r="AT388" s="207" t="s">
        <v>138</v>
      </c>
      <c r="AU388" s="207" t="s">
        <v>136</v>
      </c>
      <c r="AV388" s="13" t="s">
        <v>83</v>
      </c>
      <c r="AW388" s="13" t="s">
        <v>33</v>
      </c>
      <c r="AX388" s="13" t="s">
        <v>75</v>
      </c>
      <c r="AY388" s="207" t="s">
        <v>128</v>
      </c>
    </row>
    <row r="389" spans="2:51" s="13" customFormat="1" ht="12">
      <c r="B389" s="197"/>
      <c r="C389" s="198"/>
      <c r="D389" s="199" t="s">
        <v>138</v>
      </c>
      <c r="E389" s="200" t="s">
        <v>1</v>
      </c>
      <c r="F389" s="201" t="s">
        <v>162</v>
      </c>
      <c r="G389" s="198"/>
      <c r="H389" s="200" t="s">
        <v>1</v>
      </c>
      <c r="I389" s="202"/>
      <c r="J389" s="198"/>
      <c r="K389" s="198"/>
      <c r="L389" s="203"/>
      <c r="M389" s="204"/>
      <c r="N389" s="205"/>
      <c r="O389" s="205"/>
      <c r="P389" s="205"/>
      <c r="Q389" s="205"/>
      <c r="R389" s="205"/>
      <c r="S389" s="205"/>
      <c r="T389" s="206"/>
      <c r="AT389" s="207" t="s">
        <v>138</v>
      </c>
      <c r="AU389" s="207" t="s">
        <v>136</v>
      </c>
      <c r="AV389" s="13" t="s">
        <v>83</v>
      </c>
      <c r="AW389" s="13" t="s">
        <v>33</v>
      </c>
      <c r="AX389" s="13" t="s">
        <v>75</v>
      </c>
      <c r="AY389" s="207" t="s">
        <v>128</v>
      </c>
    </row>
    <row r="390" spans="2:51" s="14" customFormat="1" ht="12">
      <c r="B390" s="208"/>
      <c r="C390" s="209"/>
      <c r="D390" s="199" t="s">
        <v>138</v>
      </c>
      <c r="E390" s="210" t="s">
        <v>1</v>
      </c>
      <c r="F390" s="211" t="s">
        <v>582</v>
      </c>
      <c r="G390" s="209"/>
      <c r="H390" s="212">
        <v>58.51999999999999</v>
      </c>
      <c r="I390" s="213"/>
      <c r="J390" s="209"/>
      <c r="K390" s="209"/>
      <c r="L390" s="214"/>
      <c r="M390" s="215"/>
      <c r="N390" s="216"/>
      <c r="O390" s="216"/>
      <c r="P390" s="216"/>
      <c r="Q390" s="216"/>
      <c r="R390" s="216"/>
      <c r="S390" s="216"/>
      <c r="T390" s="217"/>
      <c r="AT390" s="218" t="s">
        <v>138</v>
      </c>
      <c r="AU390" s="218" t="s">
        <v>136</v>
      </c>
      <c r="AV390" s="14" t="s">
        <v>136</v>
      </c>
      <c r="AW390" s="14" t="s">
        <v>33</v>
      </c>
      <c r="AX390" s="14" t="s">
        <v>75</v>
      </c>
      <c r="AY390" s="218" t="s">
        <v>128</v>
      </c>
    </row>
    <row r="391" spans="2:51" s="13" customFormat="1" ht="12">
      <c r="B391" s="197"/>
      <c r="C391" s="198"/>
      <c r="D391" s="199" t="s">
        <v>138</v>
      </c>
      <c r="E391" s="200" t="s">
        <v>1</v>
      </c>
      <c r="F391" s="201" t="s">
        <v>164</v>
      </c>
      <c r="G391" s="198"/>
      <c r="H391" s="200" t="s">
        <v>1</v>
      </c>
      <c r="I391" s="202"/>
      <c r="J391" s="198"/>
      <c r="K391" s="198"/>
      <c r="L391" s="203"/>
      <c r="M391" s="204"/>
      <c r="N391" s="205"/>
      <c r="O391" s="205"/>
      <c r="P391" s="205"/>
      <c r="Q391" s="205"/>
      <c r="R391" s="205"/>
      <c r="S391" s="205"/>
      <c r="T391" s="206"/>
      <c r="AT391" s="207" t="s">
        <v>138</v>
      </c>
      <c r="AU391" s="207" t="s">
        <v>136</v>
      </c>
      <c r="AV391" s="13" t="s">
        <v>83</v>
      </c>
      <c r="AW391" s="13" t="s">
        <v>33</v>
      </c>
      <c r="AX391" s="13" t="s">
        <v>75</v>
      </c>
      <c r="AY391" s="207" t="s">
        <v>128</v>
      </c>
    </row>
    <row r="392" spans="2:51" s="14" customFormat="1" ht="12">
      <c r="B392" s="208"/>
      <c r="C392" s="209"/>
      <c r="D392" s="199" t="s">
        <v>138</v>
      </c>
      <c r="E392" s="210" t="s">
        <v>1</v>
      </c>
      <c r="F392" s="211" t="s">
        <v>583</v>
      </c>
      <c r="G392" s="209"/>
      <c r="H392" s="212">
        <v>15.792</v>
      </c>
      <c r="I392" s="213"/>
      <c r="J392" s="209"/>
      <c r="K392" s="209"/>
      <c r="L392" s="214"/>
      <c r="M392" s="215"/>
      <c r="N392" s="216"/>
      <c r="O392" s="216"/>
      <c r="P392" s="216"/>
      <c r="Q392" s="216"/>
      <c r="R392" s="216"/>
      <c r="S392" s="216"/>
      <c r="T392" s="217"/>
      <c r="AT392" s="218" t="s">
        <v>138</v>
      </c>
      <c r="AU392" s="218" t="s">
        <v>136</v>
      </c>
      <c r="AV392" s="14" t="s">
        <v>136</v>
      </c>
      <c r="AW392" s="14" t="s">
        <v>33</v>
      </c>
      <c r="AX392" s="14" t="s">
        <v>75</v>
      </c>
      <c r="AY392" s="218" t="s">
        <v>128</v>
      </c>
    </row>
    <row r="393" spans="2:51" s="13" customFormat="1" ht="12">
      <c r="B393" s="197"/>
      <c r="C393" s="198"/>
      <c r="D393" s="199" t="s">
        <v>138</v>
      </c>
      <c r="E393" s="200" t="s">
        <v>1</v>
      </c>
      <c r="F393" s="201" t="s">
        <v>166</v>
      </c>
      <c r="G393" s="198"/>
      <c r="H393" s="200" t="s">
        <v>1</v>
      </c>
      <c r="I393" s="202"/>
      <c r="J393" s="198"/>
      <c r="K393" s="198"/>
      <c r="L393" s="203"/>
      <c r="M393" s="204"/>
      <c r="N393" s="205"/>
      <c r="O393" s="205"/>
      <c r="P393" s="205"/>
      <c r="Q393" s="205"/>
      <c r="R393" s="205"/>
      <c r="S393" s="205"/>
      <c r="T393" s="206"/>
      <c r="AT393" s="207" t="s">
        <v>138</v>
      </c>
      <c r="AU393" s="207" t="s">
        <v>136</v>
      </c>
      <c r="AV393" s="13" t="s">
        <v>83</v>
      </c>
      <c r="AW393" s="13" t="s">
        <v>33</v>
      </c>
      <c r="AX393" s="13" t="s">
        <v>75</v>
      </c>
      <c r="AY393" s="207" t="s">
        <v>128</v>
      </c>
    </row>
    <row r="394" spans="2:51" s="14" customFormat="1" ht="12">
      <c r="B394" s="208"/>
      <c r="C394" s="209"/>
      <c r="D394" s="199" t="s">
        <v>138</v>
      </c>
      <c r="E394" s="210" t="s">
        <v>1</v>
      </c>
      <c r="F394" s="211" t="s">
        <v>584</v>
      </c>
      <c r="G394" s="209"/>
      <c r="H394" s="212">
        <v>8.959999999999999</v>
      </c>
      <c r="I394" s="213"/>
      <c r="J394" s="209"/>
      <c r="K394" s="209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138</v>
      </c>
      <c r="AU394" s="218" t="s">
        <v>136</v>
      </c>
      <c r="AV394" s="14" t="s">
        <v>136</v>
      </c>
      <c r="AW394" s="14" t="s">
        <v>33</v>
      </c>
      <c r="AX394" s="14" t="s">
        <v>75</v>
      </c>
      <c r="AY394" s="218" t="s">
        <v>128</v>
      </c>
    </row>
    <row r="395" spans="2:51" s="13" customFormat="1" ht="12">
      <c r="B395" s="197"/>
      <c r="C395" s="198"/>
      <c r="D395" s="199" t="s">
        <v>138</v>
      </c>
      <c r="E395" s="200" t="s">
        <v>1</v>
      </c>
      <c r="F395" s="201" t="s">
        <v>168</v>
      </c>
      <c r="G395" s="198"/>
      <c r="H395" s="200" t="s">
        <v>1</v>
      </c>
      <c r="I395" s="202"/>
      <c r="J395" s="198"/>
      <c r="K395" s="198"/>
      <c r="L395" s="203"/>
      <c r="M395" s="204"/>
      <c r="N395" s="205"/>
      <c r="O395" s="205"/>
      <c r="P395" s="205"/>
      <c r="Q395" s="205"/>
      <c r="R395" s="205"/>
      <c r="S395" s="205"/>
      <c r="T395" s="206"/>
      <c r="AT395" s="207" t="s">
        <v>138</v>
      </c>
      <c r="AU395" s="207" t="s">
        <v>136</v>
      </c>
      <c r="AV395" s="13" t="s">
        <v>83</v>
      </c>
      <c r="AW395" s="13" t="s">
        <v>33</v>
      </c>
      <c r="AX395" s="13" t="s">
        <v>75</v>
      </c>
      <c r="AY395" s="207" t="s">
        <v>128</v>
      </c>
    </row>
    <row r="396" spans="2:51" s="14" customFormat="1" ht="12">
      <c r="B396" s="208"/>
      <c r="C396" s="209"/>
      <c r="D396" s="199" t="s">
        <v>138</v>
      </c>
      <c r="E396" s="210" t="s">
        <v>1</v>
      </c>
      <c r="F396" s="211" t="s">
        <v>585</v>
      </c>
      <c r="G396" s="209"/>
      <c r="H396" s="212">
        <v>15.12</v>
      </c>
      <c r="I396" s="213"/>
      <c r="J396" s="209"/>
      <c r="K396" s="209"/>
      <c r="L396" s="214"/>
      <c r="M396" s="215"/>
      <c r="N396" s="216"/>
      <c r="O396" s="216"/>
      <c r="P396" s="216"/>
      <c r="Q396" s="216"/>
      <c r="R396" s="216"/>
      <c r="S396" s="216"/>
      <c r="T396" s="217"/>
      <c r="AT396" s="218" t="s">
        <v>138</v>
      </c>
      <c r="AU396" s="218" t="s">
        <v>136</v>
      </c>
      <c r="AV396" s="14" t="s">
        <v>136</v>
      </c>
      <c r="AW396" s="14" t="s">
        <v>33</v>
      </c>
      <c r="AX396" s="14" t="s">
        <v>75</v>
      </c>
      <c r="AY396" s="218" t="s">
        <v>128</v>
      </c>
    </row>
    <row r="397" spans="2:51" s="13" customFormat="1" ht="12">
      <c r="B397" s="197"/>
      <c r="C397" s="198"/>
      <c r="D397" s="199" t="s">
        <v>138</v>
      </c>
      <c r="E397" s="200" t="s">
        <v>1</v>
      </c>
      <c r="F397" s="201" t="s">
        <v>170</v>
      </c>
      <c r="G397" s="198"/>
      <c r="H397" s="200" t="s">
        <v>1</v>
      </c>
      <c r="I397" s="202"/>
      <c r="J397" s="198"/>
      <c r="K397" s="198"/>
      <c r="L397" s="203"/>
      <c r="M397" s="204"/>
      <c r="N397" s="205"/>
      <c r="O397" s="205"/>
      <c r="P397" s="205"/>
      <c r="Q397" s="205"/>
      <c r="R397" s="205"/>
      <c r="S397" s="205"/>
      <c r="T397" s="206"/>
      <c r="AT397" s="207" t="s">
        <v>138</v>
      </c>
      <c r="AU397" s="207" t="s">
        <v>136</v>
      </c>
      <c r="AV397" s="13" t="s">
        <v>83</v>
      </c>
      <c r="AW397" s="13" t="s">
        <v>33</v>
      </c>
      <c r="AX397" s="13" t="s">
        <v>75</v>
      </c>
      <c r="AY397" s="207" t="s">
        <v>128</v>
      </c>
    </row>
    <row r="398" spans="2:51" s="14" customFormat="1" ht="12">
      <c r="B398" s="208"/>
      <c r="C398" s="209"/>
      <c r="D398" s="199" t="s">
        <v>138</v>
      </c>
      <c r="E398" s="210" t="s">
        <v>1</v>
      </c>
      <c r="F398" s="211" t="s">
        <v>586</v>
      </c>
      <c r="G398" s="209"/>
      <c r="H398" s="212">
        <v>45.751999999999995</v>
      </c>
      <c r="I398" s="213"/>
      <c r="J398" s="209"/>
      <c r="K398" s="209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138</v>
      </c>
      <c r="AU398" s="218" t="s">
        <v>136</v>
      </c>
      <c r="AV398" s="14" t="s">
        <v>136</v>
      </c>
      <c r="AW398" s="14" t="s">
        <v>33</v>
      </c>
      <c r="AX398" s="14" t="s">
        <v>75</v>
      </c>
      <c r="AY398" s="218" t="s">
        <v>128</v>
      </c>
    </row>
    <row r="399" spans="2:51" s="13" customFormat="1" ht="12">
      <c r="B399" s="197"/>
      <c r="C399" s="198"/>
      <c r="D399" s="199" t="s">
        <v>138</v>
      </c>
      <c r="E399" s="200" t="s">
        <v>1</v>
      </c>
      <c r="F399" s="201" t="s">
        <v>172</v>
      </c>
      <c r="G399" s="198"/>
      <c r="H399" s="200" t="s">
        <v>1</v>
      </c>
      <c r="I399" s="202"/>
      <c r="J399" s="198"/>
      <c r="K399" s="198"/>
      <c r="L399" s="203"/>
      <c r="M399" s="204"/>
      <c r="N399" s="205"/>
      <c r="O399" s="205"/>
      <c r="P399" s="205"/>
      <c r="Q399" s="205"/>
      <c r="R399" s="205"/>
      <c r="S399" s="205"/>
      <c r="T399" s="206"/>
      <c r="AT399" s="207" t="s">
        <v>138</v>
      </c>
      <c r="AU399" s="207" t="s">
        <v>136</v>
      </c>
      <c r="AV399" s="13" t="s">
        <v>83</v>
      </c>
      <c r="AW399" s="13" t="s">
        <v>33</v>
      </c>
      <c r="AX399" s="13" t="s">
        <v>75</v>
      </c>
      <c r="AY399" s="207" t="s">
        <v>128</v>
      </c>
    </row>
    <row r="400" spans="2:51" s="14" customFormat="1" ht="12">
      <c r="B400" s="208"/>
      <c r="C400" s="209"/>
      <c r="D400" s="199" t="s">
        <v>138</v>
      </c>
      <c r="E400" s="210" t="s">
        <v>1</v>
      </c>
      <c r="F400" s="211" t="s">
        <v>587</v>
      </c>
      <c r="G400" s="209"/>
      <c r="H400" s="212">
        <v>50.4</v>
      </c>
      <c r="I400" s="213"/>
      <c r="J400" s="209"/>
      <c r="K400" s="209"/>
      <c r="L400" s="214"/>
      <c r="M400" s="215"/>
      <c r="N400" s="216"/>
      <c r="O400" s="216"/>
      <c r="P400" s="216"/>
      <c r="Q400" s="216"/>
      <c r="R400" s="216"/>
      <c r="S400" s="216"/>
      <c r="T400" s="217"/>
      <c r="AT400" s="218" t="s">
        <v>138</v>
      </c>
      <c r="AU400" s="218" t="s">
        <v>136</v>
      </c>
      <c r="AV400" s="14" t="s">
        <v>136</v>
      </c>
      <c r="AW400" s="14" t="s">
        <v>33</v>
      </c>
      <c r="AX400" s="14" t="s">
        <v>75</v>
      </c>
      <c r="AY400" s="218" t="s">
        <v>128</v>
      </c>
    </row>
    <row r="401" spans="2:51" s="13" customFormat="1" ht="12">
      <c r="B401" s="197"/>
      <c r="C401" s="198"/>
      <c r="D401" s="199" t="s">
        <v>138</v>
      </c>
      <c r="E401" s="200" t="s">
        <v>1</v>
      </c>
      <c r="F401" s="201" t="s">
        <v>174</v>
      </c>
      <c r="G401" s="198"/>
      <c r="H401" s="200" t="s">
        <v>1</v>
      </c>
      <c r="I401" s="202"/>
      <c r="J401" s="198"/>
      <c r="K401" s="198"/>
      <c r="L401" s="203"/>
      <c r="M401" s="204"/>
      <c r="N401" s="205"/>
      <c r="O401" s="205"/>
      <c r="P401" s="205"/>
      <c r="Q401" s="205"/>
      <c r="R401" s="205"/>
      <c r="S401" s="205"/>
      <c r="T401" s="206"/>
      <c r="AT401" s="207" t="s">
        <v>138</v>
      </c>
      <c r="AU401" s="207" t="s">
        <v>136</v>
      </c>
      <c r="AV401" s="13" t="s">
        <v>83</v>
      </c>
      <c r="AW401" s="13" t="s">
        <v>33</v>
      </c>
      <c r="AX401" s="13" t="s">
        <v>75</v>
      </c>
      <c r="AY401" s="207" t="s">
        <v>128</v>
      </c>
    </row>
    <row r="402" spans="2:51" s="14" customFormat="1" ht="12">
      <c r="B402" s="208"/>
      <c r="C402" s="209"/>
      <c r="D402" s="199" t="s">
        <v>138</v>
      </c>
      <c r="E402" s="210" t="s">
        <v>1</v>
      </c>
      <c r="F402" s="211" t="s">
        <v>588</v>
      </c>
      <c r="G402" s="209"/>
      <c r="H402" s="212">
        <v>51.519999999999996</v>
      </c>
      <c r="I402" s="213"/>
      <c r="J402" s="209"/>
      <c r="K402" s="209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138</v>
      </c>
      <c r="AU402" s="218" t="s">
        <v>136</v>
      </c>
      <c r="AV402" s="14" t="s">
        <v>136</v>
      </c>
      <c r="AW402" s="14" t="s">
        <v>33</v>
      </c>
      <c r="AX402" s="14" t="s">
        <v>75</v>
      </c>
      <c r="AY402" s="218" t="s">
        <v>128</v>
      </c>
    </row>
    <row r="403" spans="2:51" s="13" customFormat="1" ht="12">
      <c r="B403" s="197"/>
      <c r="C403" s="198"/>
      <c r="D403" s="199" t="s">
        <v>138</v>
      </c>
      <c r="E403" s="200" t="s">
        <v>1</v>
      </c>
      <c r="F403" s="201" t="s">
        <v>176</v>
      </c>
      <c r="G403" s="198"/>
      <c r="H403" s="200" t="s">
        <v>1</v>
      </c>
      <c r="I403" s="202"/>
      <c r="J403" s="198"/>
      <c r="K403" s="198"/>
      <c r="L403" s="203"/>
      <c r="M403" s="204"/>
      <c r="N403" s="205"/>
      <c r="O403" s="205"/>
      <c r="P403" s="205"/>
      <c r="Q403" s="205"/>
      <c r="R403" s="205"/>
      <c r="S403" s="205"/>
      <c r="T403" s="206"/>
      <c r="AT403" s="207" t="s">
        <v>138</v>
      </c>
      <c r="AU403" s="207" t="s">
        <v>136</v>
      </c>
      <c r="AV403" s="13" t="s">
        <v>83</v>
      </c>
      <c r="AW403" s="13" t="s">
        <v>33</v>
      </c>
      <c r="AX403" s="13" t="s">
        <v>75</v>
      </c>
      <c r="AY403" s="207" t="s">
        <v>128</v>
      </c>
    </row>
    <row r="404" spans="2:51" s="14" customFormat="1" ht="12">
      <c r="B404" s="208"/>
      <c r="C404" s="209"/>
      <c r="D404" s="199" t="s">
        <v>138</v>
      </c>
      <c r="E404" s="210" t="s">
        <v>1</v>
      </c>
      <c r="F404" s="211" t="s">
        <v>589</v>
      </c>
      <c r="G404" s="209"/>
      <c r="H404" s="212">
        <v>23.52</v>
      </c>
      <c r="I404" s="213"/>
      <c r="J404" s="209"/>
      <c r="K404" s="209"/>
      <c r="L404" s="214"/>
      <c r="M404" s="215"/>
      <c r="N404" s="216"/>
      <c r="O404" s="216"/>
      <c r="P404" s="216"/>
      <c r="Q404" s="216"/>
      <c r="R404" s="216"/>
      <c r="S404" s="216"/>
      <c r="T404" s="217"/>
      <c r="AT404" s="218" t="s">
        <v>138</v>
      </c>
      <c r="AU404" s="218" t="s">
        <v>136</v>
      </c>
      <c r="AV404" s="14" t="s">
        <v>136</v>
      </c>
      <c r="AW404" s="14" t="s">
        <v>33</v>
      </c>
      <c r="AX404" s="14" t="s">
        <v>75</v>
      </c>
      <c r="AY404" s="218" t="s">
        <v>128</v>
      </c>
    </row>
    <row r="405" spans="2:51" s="13" customFormat="1" ht="12">
      <c r="B405" s="197"/>
      <c r="C405" s="198"/>
      <c r="D405" s="199" t="s">
        <v>138</v>
      </c>
      <c r="E405" s="200" t="s">
        <v>1</v>
      </c>
      <c r="F405" s="201" t="s">
        <v>590</v>
      </c>
      <c r="G405" s="198"/>
      <c r="H405" s="200" t="s">
        <v>1</v>
      </c>
      <c r="I405" s="202"/>
      <c r="J405" s="198"/>
      <c r="K405" s="198"/>
      <c r="L405" s="203"/>
      <c r="M405" s="204"/>
      <c r="N405" s="205"/>
      <c r="O405" s="205"/>
      <c r="P405" s="205"/>
      <c r="Q405" s="205"/>
      <c r="R405" s="205"/>
      <c r="S405" s="205"/>
      <c r="T405" s="206"/>
      <c r="AT405" s="207" t="s">
        <v>138</v>
      </c>
      <c r="AU405" s="207" t="s">
        <v>136</v>
      </c>
      <c r="AV405" s="13" t="s">
        <v>83</v>
      </c>
      <c r="AW405" s="13" t="s">
        <v>33</v>
      </c>
      <c r="AX405" s="13" t="s">
        <v>75</v>
      </c>
      <c r="AY405" s="207" t="s">
        <v>128</v>
      </c>
    </row>
    <row r="406" spans="2:51" s="14" customFormat="1" ht="12">
      <c r="B406" s="208"/>
      <c r="C406" s="209"/>
      <c r="D406" s="199" t="s">
        <v>138</v>
      </c>
      <c r="E406" s="210" t="s">
        <v>1</v>
      </c>
      <c r="F406" s="211" t="s">
        <v>591</v>
      </c>
      <c r="G406" s="209"/>
      <c r="H406" s="212">
        <v>-23.98</v>
      </c>
      <c r="I406" s="213"/>
      <c r="J406" s="209"/>
      <c r="K406" s="209"/>
      <c r="L406" s="214"/>
      <c r="M406" s="215"/>
      <c r="N406" s="216"/>
      <c r="O406" s="216"/>
      <c r="P406" s="216"/>
      <c r="Q406" s="216"/>
      <c r="R406" s="216"/>
      <c r="S406" s="216"/>
      <c r="T406" s="217"/>
      <c r="AT406" s="218" t="s">
        <v>138</v>
      </c>
      <c r="AU406" s="218" t="s">
        <v>136</v>
      </c>
      <c r="AV406" s="14" t="s">
        <v>136</v>
      </c>
      <c r="AW406" s="14" t="s">
        <v>33</v>
      </c>
      <c r="AX406" s="14" t="s">
        <v>75</v>
      </c>
      <c r="AY406" s="218" t="s">
        <v>128</v>
      </c>
    </row>
    <row r="407" spans="2:51" s="15" customFormat="1" ht="12">
      <c r="B407" s="219"/>
      <c r="C407" s="220"/>
      <c r="D407" s="199" t="s">
        <v>138</v>
      </c>
      <c r="E407" s="221" t="s">
        <v>1</v>
      </c>
      <c r="F407" s="222" t="s">
        <v>178</v>
      </c>
      <c r="G407" s="220"/>
      <c r="H407" s="223">
        <v>321.6594999999999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138</v>
      </c>
      <c r="AU407" s="229" t="s">
        <v>136</v>
      </c>
      <c r="AV407" s="15" t="s">
        <v>135</v>
      </c>
      <c r="AW407" s="15" t="s">
        <v>33</v>
      </c>
      <c r="AX407" s="15" t="s">
        <v>83</v>
      </c>
      <c r="AY407" s="229" t="s">
        <v>128</v>
      </c>
    </row>
    <row r="408" spans="1:65" s="2" customFormat="1" ht="24.15" customHeight="1">
      <c r="A408" s="34"/>
      <c r="B408" s="35"/>
      <c r="C408" s="183" t="s">
        <v>592</v>
      </c>
      <c r="D408" s="183" t="s">
        <v>131</v>
      </c>
      <c r="E408" s="184" t="s">
        <v>593</v>
      </c>
      <c r="F408" s="185" t="s">
        <v>594</v>
      </c>
      <c r="G408" s="186" t="s">
        <v>160</v>
      </c>
      <c r="H408" s="187">
        <v>321.66</v>
      </c>
      <c r="I408" s="188"/>
      <c r="J408" s="189">
        <f>ROUND(I408*H408,2)</f>
        <v>0</v>
      </c>
      <c r="K408" s="190"/>
      <c r="L408" s="39"/>
      <c r="M408" s="191" t="s">
        <v>1</v>
      </c>
      <c r="N408" s="192" t="s">
        <v>41</v>
      </c>
      <c r="O408" s="71"/>
      <c r="P408" s="193">
        <f>O408*H408</f>
        <v>0</v>
      </c>
      <c r="Q408" s="193">
        <v>0</v>
      </c>
      <c r="R408" s="193">
        <f>Q408*H408</f>
        <v>0</v>
      </c>
      <c r="S408" s="193">
        <v>0.00015</v>
      </c>
      <c r="T408" s="194">
        <f>S408*H408</f>
        <v>0.048249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5" t="s">
        <v>227</v>
      </c>
      <c r="AT408" s="195" t="s">
        <v>131</v>
      </c>
      <c r="AU408" s="195" t="s">
        <v>136</v>
      </c>
      <c r="AY408" s="17" t="s">
        <v>128</v>
      </c>
      <c r="BE408" s="196">
        <f>IF(N408="základní",J408,0)</f>
        <v>0</v>
      </c>
      <c r="BF408" s="196">
        <f>IF(N408="snížená",J408,0)</f>
        <v>0</v>
      </c>
      <c r="BG408" s="196">
        <f>IF(N408="zákl. přenesená",J408,0)</f>
        <v>0</v>
      </c>
      <c r="BH408" s="196">
        <f>IF(N408="sníž. přenesená",J408,0)</f>
        <v>0</v>
      </c>
      <c r="BI408" s="196">
        <f>IF(N408="nulová",J408,0)</f>
        <v>0</v>
      </c>
      <c r="BJ408" s="17" t="s">
        <v>136</v>
      </c>
      <c r="BK408" s="196">
        <f>ROUND(I408*H408,2)</f>
        <v>0</v>
      </c>
      <c r="BL408" s="17" t="s">
        <v>227</v>
      </c>
      <c r="BM408" s="195" t="s">
        <v>595</v>
      </c>
    </row>
    <row r="409" spans="1:65" s="2" customFormat="1" ht="16.5" customHeight="1">
      <c r="A409" s="34"/>
      <c r="B409" s="35"/>
      <c r="C409" s="183" t="s">
        <v>596</v>
      </c>
      <c r="D409" s="183" t="s">
        <v>131</v>
      </c>
      <c r="E409" s="184" t="s">
        <v>597</v>
      </c>
      <c r="F409" s="185" t="s">
        <v>598</v>
      </c>
      <c r="G409" s="186" t="s">
        <v>160</v>
      </c>
      <c r="H409" s="187">
        <v>321.66</v>
      </c>
      <c r="I409" s="188"/>
      <c r="J409" s="189">
        <f>ROUND(I409*H409,2)</f>
        <v>0</v>
      </c>
      <c r="K409" s="190"/>
      <c r="L409" s="39"/>
      <c r="M409" s="191" t="s">
        <v>1</v>
      </c>
      <c r="N409" s="192" t="s">
        <v>41</v>
      </c>
      <c r="O409" s="71"/>
      <c r="P409" s="193">
        <f>O409*H409</f>
        <v>0</v>
      </c>
      <c r="Q409" s="193">
        <v>0.001</v>
      </c>
      <c r="R409" s="193">
        <f>Q409*H409</f>
        <v>0.32166000000000006</v>
      </c>
      <c r="S409" s="193">
        <v>0.00031</v>
      </c>
      <c r="T409" s="194">
        <f>S409*H409</f>
        <v>0.09971460000000001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5" t="s">
        <v>227</v>
      </c>
      <c r="AT409" s="195" t="s">
        <v>131</v>
      </c>
      <c r="AU409" s="195" t="s">
        <v>136</v>
      </c>
      <c r="AY409" s="17" t="s">
        <v>128</v>
      </c>
      <c r="BE409" s="196">
        <f>IF(N409="základní",J409,0)</f>
        <v>0</v>
      </c>
      <c r="BF409" s="196">
        <f>IF(N409="snížená",J409,0)</f>
        <v>0</v>
      </c>
      <c r="BG409" s="196">
        <f>IF(N409="zákl. přenesená",J409,0)</f>
        <v>0</v>
      </c>
      <c r="BH409" s="196">
        <f>IF(N409="sníž. přenesená",J409,0)</f>
        <v>0</v>
      </c>
      <c r="BI409" s="196">
        <f>IF(N409="nulová",J409,0)</f>
        <v>0</v>
      </c>
      <c r="BJ409" s="17" t="s">
        <v>136</v>
      </c>
      <c r="BK409" s="196">
        <f>ROUND(I409*H409,2)</f>
        <v>0</v>
      </c>
      <c r="BL409" s="17" t="s">
        <v>227</v>
      </c>
      <c r="BM409" s="195" t="s">
        <v>599</v>
      </c>
    </row>
    <row r="410" spans="1:65" s="2" customFormat="1" ht="24.15" customHeight="1">
      <c r="A410" s="34"/>
      <c r="B410" s="35"/>
      <c r="C410" s="183" t="s">
        <v>600</v>
      </c>
      <c r="D410" s="183" t="s">
        <v>131</v>
      </c>
      <c r="E410" s="184" t="s">
        <v>601</v>
      </c>
      <c r="F410" s="185" t="s">
        <v>602</v>
      </c>
      <c r="G410" s="186" t="s">
        <v>160</v>
      </c>
      <c r="H410" s="187">
        <v>321.66</v>
      </c>
      <c r="I410" s="188"/>
      <c r="J410" s="189">
        <f>ROUND(I410*H410,2)</f>
        <v>0</v>
      </c>
      <c r="K410" s="190"/>
      <c r="L410" s="39"/>
      <c r="M410" s="191" t="s">
        <v>1</v>
      </c>
      <c r="N410" s="192" t="s">
        <v>41</v>
      </c>
      <c r="O410" s="71"/>
      <c r="P410" s="193">
        <f>O410*H410</f>
        <v>0</v>
      </c>
      <c r="Q410" s="193">
        <v>0</v>
      </c>
      <c r="R410" s="193">
        <f>Q410*H410</f>
        <v>0</v>
      </c>
      <c r="S410" s="193">
        <v>0</v>
      </c>
      <c r="T410" s="194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5" t="s">
        <v>227</v>
      </c>
      <c r="AT410" s="195" t="s">
        <v>131</v>
      </c>
      <c r="AU410" s="195" t="s">
        <v>136</v>
      </c>
      <c r="AY410" s="17" t="s">
        <v>128</v>
      </c>
      <c r="BE410" s="196">
        <f>IF(N410="základní",J410,0)</f>
        <v>0</v>
      </c>
      <c r="BF410" s="196">
        <f>IF(N410="snížená",J410,0)</f>
        <v>0</v>
      </c>
      <c r="BG410" s="196">
        <f>IF(N410="zákl. přenesená",J410,0)</f>
        <v>0</v>
      </c>
      <c r="BH410" s="196">
        <f>IF(N410="sníž. přenesená",J410,0)</f>
        <v>0</v>
      </c>
      <c r="BI410" s="196">
        <f>IF(N410="nulová",J410,0)</f>
        <v>0</v>
      </c>
      <c r="BJ410" s="17" t="s">
        <v>136</v>
      </c>
      <c r="BK410" s="196">
        <f>ROUND(I410*H410,2)</f>
        <v>0</v>
      </c>
      <c r="BL410" s="17" t="s">
        <v>227</v>
      </c>
      <c r="BM410" s="195" t="s">
        <v>603</v>
      </c>
    </row>
    <row r="411" spans="1:65" s="2" customFormat="1" ht="24.15" customHeight="1">
      <c r="A411" s="34"/>
      <c r="B411" s="35"/>
      <c r="C411" s="183" t="s">
        <v>604</v>
      </c>
      <c r="D411" s="183" t="s">
        <v>131</v>
      </c>
      <c r="E411" s="184" t="s">
        <v>605</v>
      </c>
      <c r="F411" s="185" t="s">
        <v>606</v>
      </c>
      <c r="G411" s="186" t="s">
        <v>151</v>
      </c>
      <c r="H411" s="187">
        <v>50</v>
      </c>
      <c r="I411" s="188"/>
      <c r="J411" s="189">
        <f>ROUND(I411*H411,2)</f>
        <v>0</v>
      </c>
      <c r="K411" s="190"/>
      <c r="L411" s="39"/>
      <c r="M411" s="191" t="s">
        <v>1</v>
      </c>
      <c r="N411" s="192" t="s">
        <v>41</v>
      </c>
      <c r="O411" s="71"/>
      <c r="P411" s="193">
        <f>O411*H411</f>
        <v>0</v>
      </c>
      <c r="Q411" s="193">
        <v>1E-05</v>
      </c>
      <c r="R411" s="193">
        <f>Q411*H411</f>
        <v>0.0005</v>
      </c>
      <c r="S411" s="193">
        <v>0</v>
      </c>
      <c r="T411" s="194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5" t="s">
        <v>227</v>
      </c>
      <c r="AT411" s="195" t="s">
        <v>131</v>
      </c>
      <c r="AU411" s="195" t="s">
        <v>136</v>
      </c>
      <c r="AY411" s="17" t="s">
        <v>128</v>
      </c>
      <c r="BE411" s="196">
        <f>IF(N411="základní",J411,0)</f>
        <v>0</v>
      </c>
      <c r="BF411" s="196">
        <f>IF(N411="snížená",J411,0)</f>
        <v>0</v>
      </c>
      <c r="BG411" s="196">
        <f>IF(N411="zákl. přenesená",J411,0)</f>
        <v>0</v>
      </c>
      <c r="BH411" s="196">
        <f>IF(N411="sníž. přenesená",J411,0)</f>
        <v>0</v>
      </c>
      <c r="BI411" s="196">
        <f>IF(N411="nulová",J411,0)</f>
        <v>0</v>
      </c>
      <c r="BJ411" s="17" t="s">
        <v>136</v>
      </c>
      <c r="BK411" s="196">
        <f>ROUND(I411*H411,2)</f>
        <v>0</v>
      </c>
      <c r="BL411" s="17" t="s">
        <v>227</v>
      </c>
      <c r="BM411" s="195" t="s">
        <v>607</v>
      </c>
    </row>
    <row r="412" spans="2:51" s="13" customFormat="1" ht="12">
      <c r="B412" s="197"/>
      <c r="C412" s="198"/>
      <c r="D412" s="199" t="s">
        <v>138</v>
      </c>
      <c r="E412" s="200" t="s">
        <v>1</v>
      </c>
      <c r="F412" s="201" t="s">
        <v>608</v>
      </c>
      <c r="G412" s="198"/>
      <c r="H412" s="200" t="s">
        <v>1</v>
      </c>
      <c r="I412" s="202"/>
      <c r="J412" s="198"/>
      <c r="K412" s="198"/>
      <c r="L412" s="203"/>
      <c r="M412" s="204"/>
      <c r="N412" s="205"/>
      <c r="O412" s="205"/>
      <c r="P412" s="205"/>
      <c r="Q412" s="205"/>
      <c r="R412" s="205"/>
      <c r="S412" s="205"/>
      <c r="T412" s="206"/>
      <c r="AT412" s="207" t="s">
        <v>138</v>
      </c>
      <c r="AU412" s="207" t="s">
        <v>136</v>
      </c>
      <c r="AV412" s="13" t="s">
        <v>83</v>
      </c>
      <c r="AW412" s="13" t="s">
        <v>33</v>
      </c>
      <c r="AX412" s="13" t="s">
        <v>75</v>
      </c>
      <c r="AY412" s="207" t="s">
        <v>128</v>
      </c>
    </row>
    <row r="413" spans="2:51" s="14" customFormat="1" ht="12">
      <c r="B413" s="208"/>
      <c r="C413" s="209"/>
      <c r="D413" s="199" t="s">
        <v>138</v>
      </c>
      <c r="E413" s="210" t="s">
        <v>1</v>
      </c>
      <c r="F413" s="211" t="s">
        <v>393</v>
      </c>
      <c r="G413" s="209"/>
      <c r="H413" s="212">
        <v>50</v>
      </c>
      <c r="I413" s="213"/>
      <c r="J413" s="209"/>
      <c r="K413" s="209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138</v>
      </c>
      <c r="AU413" s="218" t="s">
        <v>136</v>
      </c>
      <c r="AV413" s="14" t="s">
        <v>136</v>
      </c>
      <c r="AW413" s="14" t="s">
        <v>33</v>
      </c>
      <c r="AX413" s="14" t="s">
        <v>83</v>
      </c>
      <c r="AY413" s="218" t="s">
        <v>128</v>
      </c>
    </row>
    <row r="414" spans="1:65" s="2" customFormat="1" ht="16.5" customHeight="1">
      <c r="A414" s="34"/>
      <c r="B414" s="35"/>
      <c r="C414" s="183" t="s">
        <v>609</v>
      </c>
      <c r="D414" s="183" t="s">
        <v>131</v>
      </c>
      <c r="E414" s="184" t="s">
        <v>610</v>
      </c>
      <c r="F414" s="185" t="s">
        <v>611</v>
      </c>
      <c r="G414" s="186" t="s">
        <v>160</v>
      </c>
      <c r="H414" s="187">
        <v>76.056</v>
      </c>
      <c r="I414" s="188"/>
      <c r="J414" s="189">
        <f>ROUND(I414*H414,2)</f>
        <v>0</v>
      </c>
      <c r="K414" s="190"/>
      <c r="L414" s="39"/>
      <c r="M414" s="191" t="s">
        <v>1</v>
      </c>
      <c r="N414" s="192" t="s">
        <v>41</v>
      </c>
      <c r="O414" s="71"/>
      <c r="P414" s="193">
        <f>O414*H414</f>
        <v>0</v>
      </c>
      <c r="Q414" s="193">
        <v>0</v>
      </c>
      <c r="R414" s="193">
        <f>Q414*H414</f>
        <v>0</v>
      </c>
      <c r="S414" s="193">
        <v>0</v>
      </c>
      <c r="T414" s="194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5" t="s">
        <v>227</v>
      </c>
      <c r="AT414" s="195" t="s">
        <v>131</v>
      </c>
      <c r="AU414" s="195" t="s">
        <v>136</v>
      </c>
      <c r="AY414" s="17" t="s">
        <v>128</v>
      </c>
      <c r="BE414" s="196">
        <f>IF(N414="základní",J414,0)</f>
        <v>0</v>
      </c>
      <c r="BF414" s="196">
        <f>IF(N414="snížená",J414,0)</f>
        <v>0</v>
      </c>
      <c r="BG414" s="196">
        <f>IF(N414="zákl. přenesená",J414,0)</f>
        <v>0</v>
      </c>
      <c r="BH414" s="196">
        <f>IF(N414="sníž. přenesená",J414,0)</f>
        <v>0</v>
      </c>
      <c r="BI414" s="196">
        <f>IF(N414="nulová",J414,0)</f>
        <v>0</v>
      </c>
      <c r="BJ414" s="17" t="s">
        <v>136</v>
      </c>
      <c r="BK414" s="196">
        <f>ROUND(I414*H414,2)</f>
        <v>0</v>
      </c>
      <c r="BL414" s="17" t="s">
        <v>227</v>
      </c>
      <c r="BM414" s="195" t="s">
        <v>612</v>
      </c>
    </row>
    <row r="415" spans="2:51" s="13" customFormat="1" ht="12">
      <c r="B415" s="197"/>
      <c r="C415" s="198"/>
      <c r="D415" s="199" t="s">
        <v>138</v>
      </c>
      <c r="E415" s="200" t="s">
        <v>1</v>
      </c>
      <c r="F415" s="201" t="s">
        <v>613</v>
      </c>
      <c r="G415" s="198"/>
      <c r="H415" s="200" t="s">
        <v>1</v>
      </c>
      <c r="I415" s="202"/>
      <c r="J415" s="198"/>
      <c r="K415" s="198"/>
      <c r="L415" s="203"/>
      <c r="M415" s="204"/>
      <c r="N415" s="205"/>
      <c r="O415" s="205"/>
      <c r="P415" s="205"/>
      <c r="Q415" s="205"/>
      <c r="R415" s="205"/>
      <c r="S415" s="205"/>
      <c r="T415" s="206"/>
      <c r="AT415" s="207" t="s">
        <v>138</v>
      </c>
      <c r="AU415" s="207" t="s">
        <v>136</v>
      </c>
      <c r="AV415" s="13" t="s">
        <v>83</v>
      </c>
      <c r="AW415" s="13" t="s">
        <v>33</v>
      </c>
      <c r="AX415" s="13" t="s">
        <v>75</v>
      </c>
      <c r="AY415" s="207" t="s">
        <v>128</v>
      </c>
    </row>
    <row r="416" spans="2:51" s="14" customFormat="1" ht="12">
      <c r="B416" s="208"/>
      <c r="C416" s="209"/>
      <c r="D416" s="199" t="s">
        <v>138</v>
      </c>
      <c r="E416" s="210" t="s">
        <v>1</v>
      </c>
      <c r="F416" s="211" t="s">
        <v>614</v>
      </c>
      <c r="G416" s="209"/>
      <c r="H416" s="212">
        <v>76.056</v>
      </c>
      <c r="I416" s="213"/>
      <c r="J416" s="209"/>
      <c r="K416" s="209"/>
      <c r="L416" s="214"/>
      <c r="M416" s="215"/>
      <c r="N416" s="216"/>
      <c r="O416" s="216"/>
      <c r="P416" s="216"/>
      <c r="Q416" s="216"/>
      <c r="R416" s="216"/>
      <c r="S416" s="216"/>
      <c r="T416" s="217"/>
      <c r="AT416" s="218" t="s">
        <v>138</v>
      </c>
      <c r="AU416" s="218" t="s">
        <v>136</v>
      </c>
      <c r="AV416" s="14" t="s">
        <v>136</v>
      </c>
      <c r="AW416" s="14" t="s">
        <v>33</v>
      </c>
      <c r="AX416" s="14" t="s">
        <v>83</v>
      </c>
      <c r="AY416" s="218" t="s">
        <v>128</v>
      </c>
    </row>
    <row r="417" spans="1:65" s="2" customFormat="1" ht="16.5" customHeight="1">
      <c r="A417" s="34"/>
      <c r="B417" s="35"/>
      <c r="C417" s="230" t="s">
        <v>615</v>
      </c>
      <c r="D417" s="230" t="s">
        <v>262</v>
      </c>
      <c r="E417" s="231" t="s">
        <v>616</v>
      </c>
      <c r="F417" s="232" t="s">
        <v>617</v>
      </c>
      <c r="G417" s="233" t="s">
        <v>160</v>
      </c>
      <c r="H417" s="234">
        <v>79.859</v>
      </c>
      <c r="I417" s="235"/>
      <c r="J417" s="236">
        <f>ROUND(I417*H417,2)</f>
        <v>0</v>
      </c>
      <c r="K417" s="237"/>
      <c r="L417" s="238"/>
      <c r="M417" s="239" t="s">
        <v>1</v>
      </c>
      <c r="N417" s="240" t="s">
        <v>41</v>
      </c>
      <c r="O417" s="71"/>
      <c r="P417" s="193">
        <f>O417*H417</f>
        <v>0</v>
      </c>
      <c r="Q417" s="193">
        <v>0</v>
      </c>
      <c r="R417" s="193">
        <f>Q417*H417</f>
        <v>0</v>
      </c>
      <c r="S417" s="193">
        <v>0</v>
      </c>
      <c r="T417" s="194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5" t="s">
        <v>265</v>
      </c>
      <c r="AT417" s="195" t="s">
        <v>262</v>
      </c>
      <c r="AU417" s="195" t="s">
        <v>136</v>
      </c>
      <c r="AY417" s="17" t="s">
        <v>128</v>
      </c>
      <c r="BE417" s="196">
        <f>IF(N417="základní",J417,0)</f>
        <v>0</v>
      </c>
      <c r="BF417" s="196">
        <f>IF(N417="snížená",J417,0)</f>
        <v>0</v>
      </c>
      <c r="BG417" s="196">
        <f>IF(N417="zákl. přenesená",J417,0)</f>
        <v>0</v>
      </c>
      <c r="BH417" s="196">
        <f>IF(N417="sníž. přenesená",J417,0)</f>
        <v>0</v>
      </c>
      <c r="BI417" s="196">
        <f>IF(N417="nulová",J417,0)</f>
        <v>0</v>
      </c>
      <c r="BJ417" s="17" t="s">
        <v>136</v>
      </c>
      <c r="BK417" s="196">
        <f>ROUND(I417*H417,2)</f>
        <v>0</v>
      </c>
      <c r="BL417" s="17" t="s">
        <v>227</v>
      </c>
      <c r="BM417" s="195" t="s">
        <v>618</v>
      </c>
    </row>
    <row r="418" spans="2:51" s="14" customFormat="1" ht="12">
      <c r="B418" s="208"/>
      <c r="C418" s="209"/>
      <c r="D418" s="199" t="s">
        <v>138</v>
      </c>
      <c r="E418" s="209"/>
      <c r="F418" s="211" t="s">
        <v>619</v>
      </c>
      <c r="G418" s="209"/>
      <c r="H418" s="212">
        <v>79.859</v>
      </c>
      <c r="I418" s="213"/>
      <c r="J418" s="209"/>
      <c r="K418" s="209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138</v>
      </c>
      <c r="AU418" s="218" t="s">
        <v>136</v>
      </c>
      <c r="AV418" s="14" t="s">
        <v>136</v>
      </c>
      <c r="AW418" s="14" t="s">
        <v>4</v>
      </c>
      <c r="AX418" s="14" t="s">
        <v>83</v>
      </c>
      <c r="AY418" s="218" t="s">
        <v>128</v>
      </c>
    </row>
    <row r="419" spans="1:65" s="2" customFormat="1" ht="24.15" customHeight="1">
      <c r="A419" s="34"/>
      <c r="B419" s="35"/>
      <c r="C419" s="183" t="s">
        <v>620</v>
      </c>
      <c r="D419" s="183" t="s">
        <v>131</v>
      </c>
      <c r="E419" s="184" t="s">
        <v>621</v>
      </c>
      <c r="F419" s="185" t="s">
        <v>622</v>
      </c>
      <c r="G419" s="186" t="s">
        <v>160</v>
      </c>
      <c r="H419" s="187">
        <v>30</v>
      </c>
      <c r="I419" s="188"/>
      <c r="J419" s="189">
        <f>ROUND(I419*H419,2)</f>
        <v>0</v>
      </c>
      <c r="K419" s="190"/>
      <c r="L419" s="39"/>
      <c r="M419" s="191" t="s">
        <v>1</v>
      </c>
      <c r="N419" s="192" t="s">
        <v>41</v>
      </c>
      <c r="O419" s="71"/>
      <c r="P419" s="193">
        <f>O419*H419</f>
        <v>0</v>
      </c>
      <c r="Q419" s="193">
        <v>0</v>
      </c>
      <c r="R419" s="193">
        <f>Q419*H419</f>
        <v>0</v>
      </c>
      <c r="S419" s="193">
        <v>0</v>
      </c>
      <c r="T419" s="194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5" t="s">
        <v>227</v>
      </c>
      <c r="AT419" s="195" t="s">
        <v>131</v>
      </c>
      <c r="AU419" s="195" t="s">
        <v>136</v>
      </c>
      <c r="AY419" s="17" t="s">
        <v>128</v>
      </c>
      <c r="BE419" s="196">
        <f>IF(N419="základní",J419,0)</f>
        <v>0</v>
      </c>
      <c r="BF419" s="196">
        <f>IF(N419="snížená",J419,0)</f>
        <v>0</v>
      </c>
      <c r="BG419" s="196">
        <f>IF(N419="zákl. přenesená",J419,0)</f>
        <v>0</v>
      </c>
      <c r="BH419" s="196">
        <f>IF(N419="sníž. přenesená",J419,0)</f>
        <v>0</v>
      </c>
      <c r="BI419" s="196">
        <f>IF(N419="nulová",J419,0)</f>
        <v>0</v>
      </c>
      <c r="BJ419" s="17" t="s">
        <v>136</v>
      </c>
      <c r="BK419" s="196">
        <f>ROUND(I419*H419,2)</f>
        <v>0</v>
      </c>
      <c r="BL419" s="17" t="s">
        <v>227</v>
      </c>
      <c r="BM419" s="195" t="s">
        <v>623</v>
      </c>
    </row>
    <row r="420" spans="1:65" s="2" customFormat="1" ht="16.5" customHeight="1">
      <c r="A420" s="34"/>
      <c r="B420" s="35"/>
      <c r="C420" s="230" t="s">
        <v>624</v>
      </c>
      <c r="D420" s="230" t="s">
        <v>262</v>
      </c>
      <c r="E420" s="231" t="s">
        <v>625</v>
      </c>
      <c r="F420" s="232" t="s">
        <v>626</v>
      </c>
      <c r="G420" s="233" t="s">
        <v>160</v>
      </c>
      <c r="H420" s="234">
        <v>31.5</v>
      </c>
      <c r="I420" s="235"/>
      <c r="J420" s="236">
        <f>ROUND(I420*H420,2)</f>
        <v>0</v>
      </c>
      <c r="K420" s="237"/>
      <c r="L420" s="238"/>
      <c r="M420" s="239" t="s">
        <v>1</v>
      </c>
      <c r="N420" s="240" t="s">
        <v>41</v>
      </c>
      <c r="O420" s="71"/>
      <c r="P420" s="193">
        <f>O420*H420</f>
        <v>0</v>
      </c>
      <c r="Q420" s="193">
        <v>0</v>
      </c>
      <c r="R420" s="193">
        <f>Q420*H420</f>
        <v>0</v>
      </c>
      <c r="S420" s="193">
        <v>0</v>
      </c>
      <c r="T420" s="194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5" t="s">
        <v>265</v>
      </c>
      <c r="AT420" s="195" t="s">
        <v>262</v>
      </c>
      <c r="AU420" s="195" t="s">
        <v>136</v>
      </c>
      <c r="AY420" s="17" t="s">
        <v>128</v>
      </c>
      <c r="BE420" s="196">
        <f>IF(N420="základní",J420,0)</f>
        <v>0</v>
      </c>
      <c r="BF420" s="196">
        <f>IF(N420="snížená",J420,0)</f>
        <v>0</v>
      </c>
      <c r="BG420" s="196">
        <f>IF(N420="zákl. přenesená",J420,0)</f>
        <v>0</v>
      </c>
      <c r="BH420" s="196">
        <f>IF(N420="sníž. přenesená",J420,0)</f>
        <v>0</v>
      </c>
      <c r="BI420" s="196">
        <f>IF(N420="nulová",J420,0)</f>
        <v>0</v>
      </c>
      <c r="BJ420" s="17" t="s">
        <v>136</v>
      </c>
      <c r="BK420" s="196">
        <f>ROUND(I420*H420,2)</f>
        <v>0</v>
      </c>
      <c r="BL420" s="17" t="s">
        <v>227</v>
      </c>
      <c r="BM420" s="195" t="s">
        <v>627</v>
      </c>
    </row>
    <row r="421" spans="2:51" s="14" customFormat="1" ht="12">
      <c r="B421" s="208"/>
      <c r="C421" s="209"/>
      <c r="D421" s="199" t="s">
        <v>138</v>
      </c>
      <c r="E421" s="209"/>
      <c r="F421" s="211" t="s">
        <v>628</v>
      </c>
      <c r="G421" s="209"/>
      <c r="H421" s="212">
        <v>31.5</v>
      </c>
      <c r="I421" s="213"/>
      <c r="J421" s="209"/>
      <c r="K421" s="209"/>
      <c r="L421" s="214"/>
      <c r="M421" s="215"/>
      <c r="N421" s="216"/>
      <c r="O421" s="216"/>
      <c r="P421" s="216"/>
      <c r="Q421" s="216"/>
      <c r="R421" s="216"/>
      <c r="S421" s="216"/>
      <c r="T421" s="217"/>
      <c r="AT421" s="218" t="s">
        <v>138</v>
      </c>
      <c r="AU421" s="218" t="s">
        <v>136</v>
      </c>
      <c r="AV421" s="14" t="s">
        <v>136</v>
      </c>
      <c r="AW421" s="14" t="s">
        <v>4</v>
      </c>
      <c r="AX421" s="14" t="s">
        <v>83</v>
      </c>
      <c r="AY421" s="218" t="s">
        <v>128</v>
      </c>
    </row>
    <row r="422" spans="1:65" s="2" customFormat="1" ht="24.15" customHeight="1">
      <c r="A422" s="34"/>
      <c r="B422" s="35"/>
      <c r="C422" s="183" t="s">
        <v>629</v>
      </c>
      <c r="D422" s="183" t="s">
        <v>131</v>
      </c>
      <c r="E422" s="184" t="s">
        <v>630</v>
      </c>
      <c r="F422" s="185" t="s">
        <v>631</v>
      </c>
      <c r="G422" s="186" t="s">
        <v>160</v>
      </c>
      <c r="H422" s="187">
        <v>321.66</v>
      </c>
      <c r="I422" s="188"/>
      <c r="J422" s="189">
        <f>ROUND(I422*H422,2)</f>
        <v>0</v>
      </c>
      <c r="K422" s="190"/>
      <c r="L422" s="39"/>
      <c r="M422" s="191" t="s">
        <v>1</v>
      </c>
      <c r="N422" s="192" t="s">
        <v>41</v>
      </c>
      <c r="O422" s="71"/>
      <c r="P422" s="193">
        <f>O422*H422</f>
        <v>0</v>
      </c>
      <c r="Q422" s="193">
        <v>0.0002</v>
      </c>
      <c r="R422" s="193">
        <f>Q422*H422</f>
        <v>0.06433200000000001</v>
      </c>
      <c r="S422" s="193">
        <v>0</v>
      </c>
      <c r="T422" s="194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95" t="s">
        <v>227</v>
      </c>
      <c r="AT422" s="195" t="s">
        <v>131</v>
      </c>
      <c r="AU422" s="195" t="s">
        <v>136</v>
      </c>
      <c r="AY422" s="17" t="s">
        <v>128</v>
      </c>
      <c r="BE422" s="196">
        <f>IF(N422="základní",J422,0)</f>
        <v>0</v>
      </c>
      <c r="BF422" s="196">
        <f>IF(N422="snížená",J422,0)</f>
        <v>0</v>
      </c>
      <c r="BG422" s="196">
        <f>IF(N422="zákl. přenesená",J422,0)</f>
        <v>0</v>
      </c>
      <c r="BH422" s="196">
        <f>IF(N422="sníž. přenesená",J422,0)</f>
        <v>0</v>
      </c>
      <c r="BI422" s="196">
        <f>IF(N422="nulová",J422,0)</f>
        <v>0</v>
      </c>
      <c r="BJ422" s="17" t="s">
        <v>136</v>
      </c>
      <c r="BK422" s="196">
        <f>ROUND(I422*H422,2)</f>
        <v>0</v>
      </c>
      <c r="BL422" s="17" t="s">
        <v>227</v>
      </c>
      <c r="BM422" s="195" t="s">
        <v>632</v>
      </c>
    </row>
    <row r="423" spans="1:65" s="2" customFormat="1" ht="33" customHeight="1">
      <c r="A423" s="34"/>
      <c r="B423" s="35"/>
      <c r="C423" s="183" t="s">
        <v>633</v>
      </c>
      <c r="D423" s="183" t="s">
        <v>131</v>
      </c>
      <c r="E423" s="184" t="s">
        <v>634</v>
      </c>
      <c r="F423" s="185" t="s">
        <v>635</v>
      </c>
      <c r="G423" s="186" t="s">
        <v>160</v>
      </c>
      <c r="H423" s="187">
        <v>321.66</v>
      </c>
      <c r="I423" s="188"/>
      <c r="J423" s="189">
        <f>ROUND(I423*H423,2)</f>
        <v>0</v>
      </c>
      <c r="K423" s="190"/>
      <c r="L423" s="39"/>
      <c r="M423" s="191" t="s">
        <v>1</v>
      </c>
      <c r="N423" s="192" t="s">
        <v>41</v>
      </c>
      <c r="O423" s="71"/>
      <c r="P423" s="193">
        <f>O423*H423</f>
        <v>0</v>
      </c>
      <c r="Q423" s="193">
        <v>0.00026</v>
      </c>
      <c r="R423" s="193">
        <f>Q423*H423</f>
        <v>0.0836316</v>
      </c>
      <c r="S423" s="193">
        <v>0</v>
      </c>
      <c r="T423" s="194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5" t="s">
        <v>227</v>
      </c>
      <c r="AT423" s="195" t="s">
        <v>131</v>
      </c>
      <c r="AU423" s="195" t="s">
        <v>136</v>
      </c>
      <c r="AY423" s="17" t="s">
        <v>128</v>
      </c>
      <c r="BE423" s="196">
        <f>IF(N423="základní",J423,0)</f>
        <v>0</v>
      </c>
      <c r="BF423" s="196">
        <f>IF(N423="snížená",J423,0)</f>
        <v>0</v>
      </c>
      <c r="BG423" s="196">
        <f>IF(N423="zákl. přenesená",J423,0)</f>
        <v>0</v>
      </c>
      <c r="BH423" s="196">
        <f>IF(N423="sníž. přenesená",J423,0)</f>
        <v>0</v>
      </c>
      <c r="BI423" s="196">
        <f>IF(N423="nulová",J423,0)</f>
        <v>0</v>
      </c>
      <c r="BJ423" s="17" t="s">
        <v>136</v>
      </c>
      <c r="BK423" s="196">
        <f>ROUND(I423*H423,2)</f>
        <v>0</v>
      </c>
      <c r="BL423" s="17" t="s">
        <v>227</v>
      </c>
      <c r="BM423" s="195" t="s">
        <v>636</v>
      </c>
    </row>
    <row r="424" spans="1:65" s="2" customFormat="1" ht="24.15" customHeight="1">
      <c r="A424" s="34"/>
      <c r="B424" s="35"/>
      <c r="C424" s="183" t="s">
        <v>637</v>
      </c>
      <c r="D424" s="183" t="s">
        <v>131</v>
      </c>
      <c r="E424" s="184" t="s">
        <v>638</v>
      </c>
      <c r="F424" s="185" t="s">
        <v>639</v>
      </c>
      <c r="G424" s="186" t="s">
        <v>160</v>
      </c>
      <c r="H424" s="187">
        <v>19.973</v>
      </c>
      <c r="I424" s="188"/>
      <c r="J424" s="189">
        <f>ROUND(I424*H424,2)</f>
        <v>0</v>
      </c>
      <c r="K424" s="190"/>
      <c r="L424" s="39"/>
      <c r="M424" s="191" t="s">
        <v>1</v>
      </c>
      <c r="N424" s="192" t="s">
        <v>41</v>
      </c>
      <c r="O424" s="71"/>
      <c r="P424" s="193">
        <f>O424*H424</f>
        <v>0</v>
      </c>
      <c r="Q424" s="193">
        <v>0</v>
      </c>
      <c r="R424" s="193">
        <f>Q424*H424</f>
        <v>0</v>
      </c>
      <c r="S424" s="193">
        <v>0</v>
      </c>
      <c r="T424" s="194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95" t="s">
        <v>227</v>
      </c>
      <c r="AT424" s="195" t="s">
        <v>131</v>
      </c>
      <c r="AU424" s="195" t="s">
        <v>136</v>
      </c>
      <c r="AY424" s="17" t="s">
        <v>128</v>
      </c>
      <c r="BE424" s="196">
        <f>IF(N424="základní",J424,0)</f>
        <v>0</v>
      </c>
      <c r="BF424" s="196">
        <f>IF(N424="snížená",J424,0)</f>
        <v>0</v>
      </c>
      <c r="BG424" s="196">
        <f>IF(N424="zákl. přenesená",J424,0)</f>
        <v>0</v>
      </c>
      <c r="BH424" s="196">
        <f>IF(N424="sníž. přenesená",J424,0)</f>
        <v>0</v>
      </c>
      <c r="BI424" s="196">
        <f>IF(N424="nulová",J424,0)</f>
        <v>0</v>
      </c>
      <c r="BJ424" s="17" t="s">
        <v>136</v>
      </c>
      <c r="BK424" s="196">
        <f>ROUND(I424*H424,2)</f>
        <v>0</v>
      </c>
      <c r="BL424" s="17" t="s">
        <v>227</v>
      </c>
      <c r="BM424" s="195" t="s">
        <v>640</v>
      </c>
    </row>
    <row r="425" spans="2:51" s="13" customFormat="1" ht="12">
      <c r="B425" s="197"/>
      <c r="C425" s="198"/>
      <c r="D425" s="199" t="s">
        <v>138</v>
      </c>
      <c r="E425" s="200" t="s">
        <v>1</v>
      </c>
      <c r="F425" s="201" t="s">
        <v>580</v>
      </c>
      <c r="G425" s="198"/>
      <c r="H425" s="200" t="s">
        <v>1</v>
      </c>
      <c r="I425" s="202"/>
      <c r="J425" s="198"/>
      <c r="K425" s="198"/>
      <c r="L425" s="203"/>
      <c r="M425" s="204"/>
      <c r="N425" s="205"/>
      <c r="O425" s="205"/>
      <c r="P425" s="205"/>
      <c r="Q425" s="205"/>
      <c r="R425" s="205"/>
      <c r="S425" s="205"/>
      <c r="T425" s="206"/>
      <c r="AT425" s="207" t="s">
        <v>138</v>
      </c>
      <c r="AU425" s="207" t="s">
        <v>136</v>
      </c>
      <c r="AV425" s="13" t="s">
        <v>83</v>
      </c>
      <c r="AW425" s="13" t="s">
        <v>33</v>
      </c>
      <c r="AX425" s="13" t="s">
        <v>75</v>
      </c>
      <c r="AY425" s="207" t="s">
        <v>128</v>
      </c>
    </row>
    <row r="426" spans="2:51" s="13" customFormat="1" ht="12">
      <c r="B426" s="197"/>
      <c r="C426" s="198"/>
      <c r="D426" s="199" t="s">
        <v>138</v>
      </c>
      <c r="E426" s="200" t="s">
        <v>1</v>
      </c>
      <c r="F426" s="201" t="s">
        <v>168</v>
      </c>
      <c r="G426" s="198"/>
      <c r="H426" s="200" t="s">
        <v>1</v>
      </c>
      <c r="I426" s="202"/>
      <c r="J426" s="198"/>
      <c r="K426" s="198"/>
      <c r="L426" s="203"/>
      <c r="M426" s="204"/>
      <c r="N426" s="205"/>
      <c r="O426" s="205"/>
      <c r="P426" s="205"/>
      <c r="Q426" s="205"/>
      <c r="R426" s="205"/>
      <c r="S426" s="205"/>
      <c r="T426" s="206"/>
      <c r="AT426" s="207" t="s">
        <v>138</v>
      </c>
      <c r="AU426" s="207" t="s">
        <v>136</v>
      </c>
      <c r="AV426" s="13" t="s">
        <v>83</v>
      </c>
      <c r="AW426" s="13" t="s">
        <v>33</v>
      </c>
      <c r="AX426" s="13" t="s">
        <v>75</v>
      </c>
      <c r="AY426" s="207" t="s">
        <v>128</v>
      </c>
    </row>
    <row r="427" spans="2:51" s="14" customFormat="1" ht="12">
      <c r="B427" s="208"/>
      <c r="C427" s="209"/>
      <c r="D427" s="199" t="s">
        <v>138</v>
      </c>
      <c r="E427" s="210" t="s">
        <v>1</v>
      </c>
      <c r="F427" s="211" t="s">
        <v>169</v>
      </c>
      <c r="G427" s="209"/>
      <c r="H427" s="212">
        <v>1.62</v>
      </c>
      <c r="I427" s="213"/>
      <c r="J427" s="209"/>
      <c r="K427" s="209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138</v>
      </c>
      <c r="AU427" s="218" t="s">
        <v>136</v>
      </c>
      <c r="AV427" s="14" t="s">
        <v>136</v>
      </c>
      <c r="AW427" s="14" t="s">
        <v>33</v>
      </c>
      <c r="AX427" s="14" t="s">
        <v>75</v>
      </c>
      <c r="AY427" s="218" t="s">
        <v>128</v>
      </c>
    </row>
    <row r="428" spans="2:51" s="13" customFormat="1" ht="12">
      <c r="B428" s="197"/>
      <c r="C428" s="198"/>
      <c r="D428" s="199" t="s">
        <v>138</v>
      </c>
      <c r="E428" s="200" t="s">
        <v>1</v>
      </c>
      <c r="F428" s="201" t="s">
        <v>176</v>
      </c>
      <c r="G428" s="198"/>
      <c r="H428" s="200" t="s">
        <v>1</v>
      </c>
      <c r="I428" s="202"/>
      <c r="J428" s="198"/>
      <c r="K428" s="198"/>
      <c r="L428" s="203"/>
      <c r="M428" s="204"/>
      <c r="N428" s="205"/>
      <c r="O428" s="205"/>
      <c r="P428" s="205"/>
      <c r="Q428" s="205"/>
      <c r="R428" s="205"/>
      <c r="S428" s="205"/>
      <c r="T428" s="206"/>
      <c r="AT428" s="207" t="s">
        <v>138</v>
      </c>
      <c r="AU428" s="207" t="s">
        <v>136</v>
      </c>
      <c r="AV428" s="13" t="s">
        <v>83</v>
      </c>
      <c r="AW428" s="13" t="s">
        <v>33</v>
      </c>
      <c r="AX428" s="13" t="s">
        <v>75</v>
      </c>
      <c r="AY428" s="207" t="s">
        <v>128</v>
      </c>
    </row>
    <row r="429" spans="2:51" s="14" customFormat="1" ht="12">
      <c r="B429" s="208"/>
      <c r="C429" s="209"/>
      <c r="D429" s="199" t="s">
        <v>138</v>
      </c>
      <c r="E429" s="210" t="s">
        <v>1</v>
      </c>
      <c r="F429" s="211" t="s">
        <v>177</v>
      </c>
      <c r="G429" s="209"/>
      <c r="H429" s="212">
        <v>3.6925</v>
      </c>
      <c r="I429" s="213"/>
      <c r="J429" s="209"/>
      <c r="K429" s="209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138</v>
      </c>
      <c r="AU429" s="218" t="s">
        <v>136</v>
      </c>
      <c r="AV429" s="14" t="s">
        <v>136</v>
      </c>
      <c r="AW429" s="14" t="s">
        <v>33</v>
      </c>
      <c r="AX429" s="14" t="s">
        <v>75</v>
      </c>
      <c r="AY429" s="218" t="s">
        <v>128</v>
      </c>
    </row>
    <row r="430" spans="2:51" s="13" customFormat="1" ht="12">
      <c r="B430" s="197"/>
      <c r="C430" s="198"/>
      <c r="D430" s="199" t="s">
        <v>138</v>
      </c>
      <c r="E430" s="200" t="s">
        <v>1</v>
      </c>
      <c r="F430" s="201" t="s">
        <v>581</v>
      </c>
      <c r="G430" s="198"/>
      <c r="H430" s="200" t="s">
        <v>1</v>
      </c>
      <c r="I430" s="202"/>
      <c r="J430" s="198"/>
      <c r="K430" s="198"/>
      <c r="L430" s="203"/>
      <c r="M430" s="204"/>
      <c r="N430" s="205"/>
      <c r="O430" s="205"/>
      <c r="P430" s="205"/>
      <c r="Q430" s="205"/>
      <c r="R430" s="205"/>
      <c r="S430" s="205"/>
      <c r="T430" s="206"/>
      <c r="AT430" s="207" t="s">
        <v>138</v>
      </c>
      <c r="AU430" s="207" t="s">
        <v>136</v>
      </c>
      <c r="AV430" s="13" t="s">
        <v>83</v>
      </c>
      <c r="AW430" s="13" t="s">
        <v>33</v>
      </c>
      <c r="AX430" s="13" t="s">
        <v>75</v>
      </c>
      <c r="AY430" s="207" t="s">
        <v>128</v>
      </c>
    </row>
    <row r="431" spans="2:51" s="13" customFormat="1" ht="12">
      <c r="B431" s="197"/>
      <c r="C431" s="198"/>
      <c r="D431" s="199" t="s">
        <v>138</v>
      </c>
      <c r="E431" s="200" t="s">
        <v>1</v>
      </c>
      <c r="F431" s="201" t="s">
        <v>168</v>
      </c>
      <c r="G431" s="198"/>
      <c r="H431" s="200" t="s">
        <v>1</v>
      </c>
      <c r="I431" s="202"/>
      <c r="J431" s="198"/>
      <c r="K431" s="198"/>
      <c r="L431" s="203"/>
      <c r="M431" s="204"/>
      <c r="N431" s="205"/>
      <c r="O431" s="205"/>
      <c r="P431" s="205"/>
      <c r="Q431" s="205"/>
      <c r="R431" s="205"/>
      <c r="S431" s="205"/>
      <c r="T431" s="206"/>
      <c r="AT431" s="207" t="s">
        <v>138</v>
      </c>
      <c r="AU431" s="207" t="s">
        <v>136</v>
      </c>
      <c r="AV431" s="13" t="s">
        <v>83</v>
      </c>
      <c r="AW431" s="13" t="s">
        <v>33</v>
      </c>
      <c r="AX431" s="13" t="s">
        <v>75</v>
      </c>
      <c r="AY431" s="207" t="s">
        <v>128</v>
      </c>
    </row>
    <row r="432" spans="2:51" s="14" customFormat="1" ht="12">
      <c r="B432" s="208"/>
      <c r="C432" s="209"/>
      <c r="D432" s="199" t="s">
        <v>138</v>
      </c>
      <c r="E432" s="210" t="s">
        <v>1</v>
      </c>
      <c r="F432" s="211" t="s">
        <v>585</v>
      </c>
      <c r="G432" s="209"/>
      <c r="H432" s="212">
        <v>15.12</v>
      </c>
      <c r="I432" s="213"/>
      <c r="J432" s="209"/>
      <c r="K432" s="209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138</v>
      </c>
      <c r="AU432" s="218" t="s">
        <v>136</v>
      </c>
      <c r="AV432" s="14" t="s">
        <v>136</v>
      </c>
      <c r="AW432" s="14" t="s">
        <v>33</v>
      </c>
      <c r="AX432" s="14" t="s">
        <v>75</v>
      </c>
      <c r="AY432" s="218" t="s">
        <v>128</v>
      </c>
    </row>
    <row r="433" spans="2:51" s="13" customFormat="1" ht="12">
      <c r="B433" s="197"/>
      <c r="C433" s="198"/>
      <c r="D433" s="199" t="s">
        <v>138</v>
      </c>
      <c r="E433" s="200" t="s">
        <v>1</v>
      </c>
      <c r="F433" s="201" t="s">
        <v>176</v>
      </c>
      <c r="G433" s="198"/>
      <c r="H433" s="200" t="s">
        <v>1</v>
      </c>
      <c r="I433" s="202"/>
      <c r="J433" s="198"/>
      <c r="K433" s="198"/>
      <c r="L433" s="203"/>
      <c r="M433" s="204"/>
      <c r="N433" s="205"/>
      <c r="O433" s="205"/>
      <c r="P433" s="205"/>
      <c r="Q433" s="205"/>
      <c r="R433" s="205"/>
      <c r="S433" s="205"/>
      <c r="T433" s="206"/>
      <c r="AT433" s="207" t="s">
        <v>138</v>
      </c>
      <c r="AU433" s="207" t="s">
        <v>136</v>
      </c>
      <c r="AV433" s="13" t="s">
        <v>83</v>
      </c>
      <c r="AW433" s="13" t="s">
        <v>33</v>
      </c>
      <c r="AX433" s="13" t="s">
        <v>75</v>
      </c>
      <c r="AY433" s="207" t="s">
        <v>128</v>
      </c>
    </row>
    <row r="434" spans="2:51" s="14" customFormat="1" ht="12">
      <c r="B434" s="208"/>
      <c r="C434" s="209"/>
      <c r="D434" s="199" t="s">
        <v>138</v>
      </c>
      <c r="E434" s="210" t="s">
        <v>1</v>
      </c>
      <c r="F434" s="211" t="s">
        <v>589</v>
      </c>
      <c r="G434" s="209"/>
      <c r="H434" s="212">
        <v>23.52</v>
      </c>
      <c r="I434" s="213"/>
      <c r="J434" s="209"/>
      <c r="K434" s="209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138</v>
      </c>
      <c r="AU434" s="218" t="s">
        <v>136</v>
      </c>
      <c r="AV434" s="14" t="s">
        <v>136</v>
      </c>
      <c r="AW434" s="14" t="s">
        <v>33</v>
      </c>
      <c r="AX434" s="14" t="s">
        <v>75</v>
      </c>
      <c r="AY434" s="218" t="s">
        <v>128</v>
      </c>
    </row>
    <row r="435" spans="2:51" s="13" customFormat="1" ht="12">
      <c r="B435" s="197"/>
      <c r="C435" s="198"/>
      <c r="D435" s="199" t="s">
        <v>138</v>
      </c>
      <c r="E435" s="200" t="s">
        <v>1</v>
      </c>
      <c r="F435" s="201" t="s">
        <v>590</v>
      </c>
      <c r="G435" s="198"/>
      <c r="H435" s="200" t="s">
        <v>1</v>
      </c>
      <c r="I435" s="202"/>
      <c r="J435" s="198"/>
      <c r="K435" s="198"/>
      <c r="L435" s="203"/>
      <c r="M435" s="204"/>
      <c r="N435" s="205"/>
      <c r="O435" s="205"/>
      <c r="P435" s="205"/>
      <c r="Q435" s="205"/>
      <c r="R435" s="205"/>
      <c r="S435" s="205"/>
      <c r="T435" s="206"/>
      <c r="AT435" s="207" t="s">
        <v>138</v>
      </c>
      <c r="AU435" s="207" t="s">
        <v>136</v>
      </c>
      <c r="AV435" s="13" t="s">
        <v>83</v>
      </c>
      <c r="AW435" s="13" t="s">
        <v>33</v>
      </c>
      <c r="AX435" s="13" t="s">
        <v>75</v>
      </c>
      <c r="AY435" s="207" t="s">
        <v>128</v>
      </c>
    </row>
    <row r="436" spans="2:51" s="14" customFormat="1" ht="12">
      <c r="B436" s="208"/>
      <c r="C436" s="209"/>
      <c r="D436" s="199" t="s">
        <v>138</v>
      </c>
      <c r="E436" s="210" t="s">
        <v>1</v>
      </c>
      <c r="F436" s="211" t="s">
        <v>591</v>
      </c>
      <c r="G436" s="209"/>
      <c r="H436" s="212">
        <v>-23.98</v>
      </c>
      <c r="I436" s="213"/>
      <c r="J436" s="209"/>
      <c r="K436" s="209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138</v>
      </c>
      <c r="AU436" s="218" t="s">
        <v>136</v>
      </c>
      <c r="AV436" s="14" t="s">
        <v>136</v>
      </c>
      <c r="AW436" s="14" t="s">
        <v>33</v>
      </c>
      <c r="AX436" s="14" t="s">
        <v>75</v>
      </c>
      <c r="AY436" s="218" t="s">
        <v>128</v>
      </c>
    </row>
    <row r="437" spans="2:51" s="15" customFormat="1" ht="12">
      <c r="B437" s="219"/>
      <c r="C437" s="220"/>
      <c r="D437" s="199" t="s">
        <v>138</v>
      </c>
      <c r="E437" s="221" t="s">
        <v>1</v>
      </c>
      <c r="F437" s="222" t="s">
        <v>178</v>
      </c>
      <c r="G437" s="220"/>
      <c r="H437" s="223">
        <v>19.9725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138</v>
      </c>
      <c r="AU437" s="229" t="s">
        <v>136</v>
      </c>
      <c r="AV437" s="15" t="s">
        <v>135</v>
      </c>
      <c r="AW437" s="15" t="s">
        <v>33</v>
      </c>
      <c r="AX437" s="15" t="s">
        <v>83</v>
      </c>
      <c r="AY437" s="229" t="s">
        <v>128</v>
      </c>
    </row>
    <row r="438" spans="2:63" s="12" customFormat="1" ht="25.95" customHeight="1">
      <c r="B438" s="167"/>
      <c r="C438" s="168"/>
      <c r="D438" s="169" t="s">
        <v>74</v>
      </c>
      <c r="E438" s="170" t="s">
        <v>641</v>
      </c>
      <c r="F438" s="170" t="s">
        <v>642</v>
      </c>
      <c r="G438" s="168"/>
      <c r="H438" s="168"/>
      <c r="I438" s="171"/>
      <c r="J438" s="172">
        <f>BK438</f>
        <v>0</v>
      </c>
      <c r="K438" s="168"/>
      <c r="L438" s="173"/>
      <c r="M438" s="174"/>
      <c r="N438" s="175"/>
      <c r="O438" s="175"/>
      <c r="P438" s="176">
        <f>SUM(P439:P449)</f>
        <v>0</v>
      </c>
      <c r="Q438" s="175"/>
      <c r="R438" s="176">
        <f>SUM(R439:R449)</f>
        <v>0</v>
      </c>
      <c r="S438" s="175"/>
      <c r="T438" s="177">
        <f>SUM(T439:T449)</f>
        <v>0</v>
      </c>
      <c r="AR438" s="178" t="s">
        <v>135</v>
      </c>
      <c r="AT438" s="179" t="s">
        <v>74</v>
      </c>
      <c r="AU438" s="179" t="s">
        <v>75</v>
      </c>
      <c r="AY438" s="178" t="s">
        <v>128</v>
      </c>
      <c r="BK438" s="180">
        <f>SUM(BK439:BK449)</f>
        <v>0</v>
      </c>
    </row>
    <row r="439" spans="1:65" s="2" customFormat="1" ht="21.75" customHeight="1">
      <c r="A439" s="34"/>
      <c r="B439" s="35"/>
      <c r="C439" s="183" t="s">
        <v>643</v>
      </c>
      <c r="D439" s="183" t="s">
        <v>131</v>
      </c>
      <c r="E439" s="184" t="s">
        <v>644</v>
      </c>
      <c r="F439" s="185" t="s">
        <v>645</v>
      </c>
      <c r="G439" s="186" t="s">
        <v>646</v>
      </c>
      <c r="H439" s="187">
        <v>42</v>
      </c>
      <c r="I439" s="188"/>
      <c r="J439" s="189">
        <f>ROUND(I439*H439,2)</f>
        <v>0</v>
      </c>
      <c r="K439" s="190"/>
      <c r="L439" s="39"/>
      <c r="M439" s="191" t="s">
        <v>1</v>
      </c>
      <c r="N439" s="192" t="s">
        <v>41</v>
      </c>
      <c r="O439" s="71"/>
      <c r="P439" s="193">
        <f>O439*H439</f>
        <v>0</v>
      </c>
      <c r="Q439" s="193">
        <v>0</v>
      </c>
      <c r="R439" s="193">
        <f>Q439*H439</f>
        <v>0</v>
      </c>
      <c r="S439" s="193">
        <v>0</v>
      </c>
      <c r="T439" s="194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5" t="s">
        <v>647</v>
      </c>
      <c r="AT439" s="195" t="s">
        <v>131</v>
      </c>
      <c r="AU439" s="195" t="s">
        <v>83</v>
      </c>
      <c r="AY439" s="17" t="s">
        <v>128</v>
      </c>
      <c r="BE439" s="196">
        <f>IF(N439="základní",J439,0)</f>
        <v>0</v>
      </c>
      <c r="BF439" s="196">
        <f>IF(N439="snížená",J439,0)</f>
        <v>0</v>
      </c>
      <c r="BG439" s="196">
        <f>IF(N439="zákl. přenesená",J439,0)</f>
        <v>0</v>
      </c>
      <c r="BH439" s="196">
        <f>IF(N439="sníž. přenesená",J439,0)</f>
        <v>0</v>
      </c>
      <c r="BI439" s="196">
        <f>IF(N439="nulová",J439,0)</f>
        <v>0</v>
      </c>
      <c r="BJ439" s="17" t="s">
        <v>136</v>
      </c>
      <c r="BK439" s="196">
        <f>ROUND(I439*H439,2)</f>
        <v>0</v>
      </c>
      <c r="BL439" s="17" t="s">
        <v>647</v>
      </c>
      <c r="BM439" s="195" t="s">
        <v>648</v>
      </c>
    </row>
    <row r="440" spans="2:51" s="13" customFormat="1" ht="12">
      <c r="B440" s="197"/>
      <c r="C440" s="198"/>
      <c r="D440" s="199" t="s">
        <v>138</v>
      </c>
      <c r="E440" s="200" t="s">
        <v>1</v>
      </c>
      <c r="F440" s="201" t="s">
        <v>649</v>
      </c>
      <c r="G440" s="198"/>
      <c r="H440" s="200" t="s">
        <v>1</v>
      </c>
      <c r="I440" s="202"/>
      <c r="J440" s="198"/>
      <c r="K440" s="198"/>
      <c r="L440" s="203"/>
      <c r="M440" s="204"/>
      <c r="N440" s="205"/>
      <c r="O440" s="205"/>
      <c r="P440" s="205"/>
      <c r="Q440" s="205"/>
      <c r="R440" s="205"/>
      <c r="S440" s="205"/>
      <c r="T440" s="206"/>
      <c r="AT440" s="207" t="s">
        <v>138</v>
      </c>
      <c r="AU440" s="207" t="s">
        <v>83</v>
      </c>
      <c r="AV440" s="13" t="s">
        <v>83</v>
      </c>
      <c r="AW440" s="13" t="s">
        <v>33</v>
      </c>
      <c r="AX440" s="13" t="s">
        <v>75</v>
      </c>
      <c r="AY440" s="207" t="s">
        <v>128</v>
      </c>
    </row>
    <row r="441" spans="2:51" s="13" customFormat="1" ht="20.4">
      <c r="B441" s="197"/>
      <c r="C441" s="198"/>
      <c r="D441" s="199" t="s">
        <v>138</v>
      </c>
      <c r="E441" s="200" t="s">
        <v>1</v>
      </c>
      <c r="F441" s="201" t="s">
        <v>650</v>
      </c>
      <c r="G441" s="198"/>
      <c r="H441" s="200" t="s">
        <v>1</v>
      </c>
      <c r="I441" s="202"/>
      <c r="J441" s="198"/>
      <c r="K441" s="198"/>
      <c r="L441" s="203"/>
      <c r="M441" s="204"/>
      <c r="N441" s="205"/>
      <c r="O441" s="205"/>
      <c r="P441" s="205"/>
      <c r="Q441" s="205"/>
      <c r="R441" s="205"/>
      <c r="S441" s="205"/>
      <c r="T441" s="206"/>
      <c r="AT441" s="207" t="s">
        <v>138</v>
      </c>
      <c r="AU441" s="207" t="s">
        <v>83</v>
      </c>
      <c r="AV441" s="13" t="s">
        <v>83</v>
      </c>
      <c r="AW441" s="13" t="s">
        <v>33</v>
      </c>
      <c r="AX441" s="13" t="s">
        <v>75</v>
      </c>
      <c r="AY441" s="207" t="s">
        <v>128</v>
      </c>
    </row>
    <row r="442" spans="2:51" s="14" customFormat="1" ht="12">
      <c r="B442" s="208"/>
      <c r="C442" s="209"/>
      <c r="D442" s="199" t="s">
        <v>138</v>
      </c>
      <c r="E442" s="210" t="s">
        <v>1</v>
      </c>
      <c r="F442" s="211" t="s">
        <v>129</v>
      </c>
      <c r="G442" s="209"/>
      <c r="H442" s="212">
        <v>6</v>
      </c>
      <c r="I442" s="213"/>
      <c r="J442" s="209"/>
      <c r="K442" s="209"/>
      <c r="L442" s="214"/>
      <c r="M442" s="215"/>
      <c r="N442" s="216"/>
      <c r="O442" s="216"/>
      <c r="P442" s="216"/>
      <c r="Q442" s="216"/>
      <c r="R442" s="216"/>
      <c r="S442" s="216"/>
      <c r="T442" s="217"/>
      <c r="AT442" s="218" t="s">
        <v>138</v>
      </c>
      <c r="AU442" s="218" t="s">
        <v>83</v>
      </c>
      <c r="AV442" s="14" t="s">
        <v>136</v>
      </c>
      <c r="AW442" s="14" t="s">
        <v>33</v>
      </c>
      <c r="AX442" s="14" t="s">
        <v>75</v>
      </c>
      <c r="AY442" s="218" t="s">
        <v>128</v>
      </c>
    </row>
    <row r="443" spans="2:51" s="13" customFormat="1" ht="12">
      <c r="B443" s="197"/>
      <c r="C443" s="198"/>
      <c r="D443" s="199" t="s">
        <v>138</v>
      </c>
      <c r="E443" s="200" t="s">
        <v>1</v>
      </c>
      <c r="F443" s="201" t="s">
        <v>651</v>
      </c>
      <c r="G443" s="198"/>
      <c r="H443" s="200" t="s">
        <v>1</v>
      </c>
      <c r="I443" s="202"/>
      <c r="J443" s="198"/>
      <c r="K443" s="198"/>
      <c r="L443" s="203"/>
      <c r="M443" s="204"/>
      <c r="N443" s="205"/>
      <c r="O443" s="205"/>
      <c r="P443" s="205"/>
      <c r="Q443" s="205"/>
      <c r="R443" s="205"/>
      <c r="S443" s="205"/>
      <c r="T443" s="206"/>
      <c r="AT443" s="207" t="s">
        <v>138</v>
      </c>
      <c r="AU443" s="207" t="s">
        <v>83</v>
      </c>
      <c r="AV443" s="13" t="s">
        <v>83</v>
      </c>
      <c r="AW443" s="13" t="s">
        <v>33</v>
      </c>
      <c r="AX443" s="13" t="s">
        <v>75</v>
      </c>
      <c r="AY443" s="207" t="s">
        <v>128</v>
      </c>
    </row>
    <row r="444" spans="2:51" s="14" customFormat="1" ht="12">
      <c r="B444" s="208"/>
      <c r="C444" s="209"/>
      <c r="D444" s="199" t="s">
        <v>138</v>
      </c>
      <c r="E444" s="210" t="s">
        <v>1</v>
      </c>
      <c r="F444" s="211" t="s">
        <v>652</v>
      </c>
      <c r="G444" s="209"/>
      <c r="H444" s="212">
        <v>16</v>
      </c>
      <c r="I444" s="213"/>
      <c r="J444" s="209"/>
      <c r="K444" s="209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138</v>
      </c>
      <c r="AU444" s="218" t="s">
        <v>83</v>
      </c>
      <c r="AV444" s="14" t="s">
        <v>136</v>
      </c>
      <c r="AW444" s="14" t="s">
        <v>33</v>
      </c>
      <c r="AX444" s="14" t="s">
        <v>75</v>
      </c>
      <c r="AY444" s="218" t="s">
        <v>128</v>
      </c>
    </row>
    <row r="445" spans="2:51" s="13" customFormat="1" ht="12">
      <c r="B445" s="197"/>
      <c r="C445" s="198"/>
      <c r="D445" s="199" t="s">
        <v>138</v>
      </c>
      <c r="E445" s="200" t="s">
        <v>1</v>
      </c>
      <c r="F445" s="201" t="s">
        <v>653</v>
      </c>
      <c r="G445" s="198"/>
      <c r="H445" s="200" t="s">
        <v>1</v>
      </c>
      <c r="I445" s="202"/>
      <c r="J445" s="198"/>
      <c r="K445" s="198"/>
      <c r="L445" s="203"/>
      <c r="M445" s="204"/>
      <c r="N445" s="205"/>
      <c r="O445" s="205"/>
      <c r="P445" s="205"/>
      <c r="Q445" s="205"/>
      <c r="R445" s="205"/>
      <c r="S445" s="205"/>
      <c r="T445" s="206"/>
      <c r="AT445" s="207" t="s">
        <v>138</v>
      </c>
      <c r="AU445" s="207" t="s">
        <v>83</v>
      </c>
      <c r="AV445" s="13" t="s">
        <v>83</v>
      </c>
      <c r="AW445" s="13" t="s">
        <v>33</v>
      </c>
      <c r="AX445" s="13" t="s">
        <v>75</v>
      </c>
      <c r="AY445" s="207" t="s">
        <v>128</v>
      </c>
    </row>
    <row r="446" spans="2:51" s="14" customFormat="1" ht="12">
      <c r="B446" s="208"/>
      <c r="C446" s="209"/>
      <c r="D446" s="199" t="s">
        <v>138</v>
      </c>
      <c r="E446" s="210" t="s">
        <v>1</v>
      </c>
      <c r="F446" s="211" t="s">
        <v>652</v>
      </c>
      <c r="G446" s="209"/>
      <c r="H446" s="212">
        <v>16</v>
      </c>
      <c r="I446" s="213"/>
      <c r="J446" s="209"/>
      <c r="K446" s="209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138</v>
      </c>
      <c r="AU446" s="218" t="s">
        <v>83</v>
      </c>
      <c r="AV446" s="14" t="s">
        <v>136</v>
      </c>
      <c r="AW446" s="14" t="s">
        <v>33</v>
      </c>
      <c r="AX446" s="14" t="s">
        <v>75</v>
      </c>
      <c r="AY446" s="218" t="s">
        <v>128</v>
      </c>
    </row>
    <row r="447" spans="2:51" s="13" customFormat="1" ht="12">
      <c r="B447" s="197"/>
      <c r="C447" s="198"/>
      <c r="D447" s="199" t="s">
        <v>138</v>
      </c>
      <c r="E447" s="200" t="s">
        <v>1</v>
      </c>
      <c r="F447" s="201" t="s">
        <v>654</v>
      </c>
      <c r="G447" s="198"/>
      <c r="H447" s="200" t="s">
        <v>1</v>
      </c>
      <c r="I447" s="202"/>
      <c r="J447" s="198"/>
      <c r="K447" s="198"/>
      <c r="L447" s="203"/>
      <c r="M447" s="204"/>
      <c r="N447" s="205"/>
      <c r="O447" s="205"/>
      <c r="P447" s="205"/>
      <c r="Q447" s="205"/>
      <c r="R447" s="205"/>
      <c r="S447" s="205"/>
      <c r="T447" s="206"/>
      <c r="AT447" s="207" t="s">
        <v>138</v>
      </c>
      <c r="AU447" s="207" t="s">
        <v>83</v>
      </c>
      <c r="AV447" s="13" t="s">
        <v>83</v>
      </c>
      <c r="AW447" s="13" t="s">
        <v>33</v>
      </c>
      <c r="AX447" s="13" t="s">
        <v>75</v>
      </c>
      <c r="AY447" s="207" t="s">
        <v>128</v>
      </c>
    </row>
    <row r="448" spans="2:51" s="14" customFormat="1" ht="12">
      <c r="B448" s="208"/>
      <c r="C448" s="209"/>
      <c r="D448" s="199" t="s">
        <v>138</v>
      </c>
      <c r="E448" s="210" t="s">
        <v>1</v>
      </c>
      <c r="F448" s="211" t="s">
        <v>135</v>
      </c>
      <c r="G448" s="209"/>
      <c r="H448" s="212">
        <v>4</v>
      </c>
      <c r="I448" s="213"/>
      <c r="J448" s="209"/>
      <c r="K448" s="209"/>
      <c r="L448" s="214"/>
      <c r="M448" s="215"/>
      <c r="N448" s="216"/>
      <c r="O448" s="216"/>
      <c r="P448" s="216"/>
      <c r="Q448" s="216"/>
      <c r="R448" s="216"/>
      <c r="S448" s="216"/>
      <c r="T448" s="217"/>
      <c r="AT448" s="218" t="s">
        <v>138</v>
      </c>
      <c r="AU448" s="218" t="s">
        <v>83</v>
      </c>
      <c r="AV448" s="14" t="s">
        <v>136</v>
      </c>
      <c r="AW448" s="14" t="s">
        <v>33</v>
      </c>
      <c r="AX448" s="14" t="s">
        <v>75</v>
      </c>
      <c r="AY448" s="218" t="s">
        <v>128</v>
      </c>
    </row>
    <row r="449" spans="2:51" s="15" customFormat="1" ht="12">
      <c r="B449" s="219"/>
      <c r="C449" s="220"/>
      <c r="D449" s="199" t="s">
        <v>138</v>
      </c>
      <c r="E449" s="221" t="s">
        <v>1</v>
      </c>
      <c r="F449" s="222" t="s">
        <v>178</v>
      </c>
      <c r="G449" s="220"/>
      <c r="H449" s="223">
        <v>42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138</v>
      </c>
      <c r="AU449" s="229" t="s">
        <v>83</v>
      </c>
      <c r="AV449" s="15" t="s">
        <v>135</v>
      </c>
      <c r="AW449" s="15" t="s">
        <v>33</v>
      </c>
      <c r="AX449" s="15" t="s">
        <v>83</v>
      </c>
      <c r="AY449" s="229" t="s">
        <v>128</v>
      </c>
    </row>
    <row r="450" spans="2:63" s="12" customFormat="1" ht="25.95" customHeight="1">
      <c r="B450" s="167"/>
      <c r="C450" s="168"/>
      <c r="D450" s="169" t="s">
        <v>74</v>
      </c>
      <c r="E450" s="170" t="s">
        <v>655</v>
      </c>
      <c r="F450" s="170" t="s">
        <v>656</v>
      </c>
      <c r="G450" s="168"/>
      <c r="H450" s="168"/>
      <c r="I450" s="171"/>
      <c r="J450" s="172">
        <f>BK450</f>
        <v>0</v>
      </c>
      <c r="K450" s="168"/>
      <c r="L450" s="173"/>
      <c r="M450" s="174"/>
      <c r="N450" s="175"/>
      <c r="O450" s="175"/>
      <c r="P450" s="176">
        <f>P451+P453</f>
        <v>0</v>
      </c>
      <c r="Q450" s="175"/>
      <c r="R450" s="176">
        <f>R451+R453</f>
        <v>0</v>
      </c>
      <c r="S450" s="175"/>
      <c r="T450" s="177">
        <f>T451+T453</f>
        <v>0</v>
      </c>
      <c r="AR450" s="178" t="s">
        <v>157</v>
      </c>
      <c r="AT450" s="179" t="s">
        <v>74</v>
      </c>
      <c r="AU450" s="179" t="s">
        <v>75</v>
      </c>
      <c r="AY450" s="178" t="s">
        <v>128</v>
      </c>
      <c r="BK450" s="180">
        <f>BK451+BK453</f>
        <v>0</v>
      </c>
    </row>
    <row r="451" spans="2:63" s="12" customFormat="1" ht="22.95" customHeight="1">
      <c r="B451" s="167"/>
      <c r="C451" s="168"/>
      <c r="D451" s="169" t="s">
        <v>74</v>
      </c>
      <c r="E451" s="181" t="s">
        <v>657</v>
      </c>
      <c r="F451" s="181" t="s">
        <v>658</v>
      </c>
      <c r="G451" s="168"/>
      <c r="H451" s="168"/>
      <c r="I451" s="171"/>
      <c r="J451" s="182">
        <f>BK451</f>
        <v>0</v>
      </c>
      <c r="K451" s="168"/>
      <c r="L451" s="173"/>
      <c r="M451" s="174"/>
      <c r="N451" s="175"/>
      <c r="O451" s="175"/>
      <c r="P451" s="176">
        <f>P452</f>
        <v>0</v>
      </c>
      <c r="Q451" s="175"/>
      <c r="R451" s="176">
        <f>R452</f>
        <v>0</v>
      </c>
      <c r="S451" s="175"/>
      <c r="T451" s="177">
        <f>T452</f>
        <v>0</v>
      </c>
      <c r="AR451" s="178" t="s">
        <v>157</v>
      </c>
      <c r="AT451" s="179" t="s">
        <v>74</v>
      </c>
      <c r="AU451" s="179" t="s">
        <v>83</v>
      </c>
      <c r="AY451" s="178" t="s">
        <v>128</v>
      </c>
      <c r="BK451" s="180">
        <f>BK452</f>
        <v>0</v>
      </c>
    </row>
    <row r="452" spans="1:65" s="2" customFormat="1" ht="16.5" customHeight="1">
      <c r="A452" s="34"/>
      <c r="B452" s="35"/>
      <c r="C452" s="183" t="s">
        <v>14</v>
      </c>
      <c r="D452" s="183" t="s">
        <v>131</v>
      </c>
      <c r="E452" s="184" t="s">
        <v>659</v>
      </c>
      <c r="F452" s="185" t="s">
        <v>658</v>
      </c>
      <c r="G452" s="186" t="s">
        <v>660</v>
      </c>
      <c r="H452" s="187">
        <v>15</v>
      </c>
      <c r="I452" s="188"/>
      <c r="J452" s="189">
        <f>ROUND(I452*H452,2)</f>
        <v>0</v>
      </c>
      <c r="K452" s="190"/>
      <c r="L452" s="39"/>
      <c r="M452" s="191" t="s">
        <v>1</v>
      </c>
      <c r="N452" s="192" t="s">
        <v>41</v>
      </c>
      <c r="O452" s="71"/>
      <c r="P452" s="193">
        <f>O452*H452</f>
        <v>0</v>
      </c>
      <c r="Q452" s="193">
        <v>0</v>
      </c>
      <c r="R452" s="193">
        <f>Q452*H452</f>
        <v>0</v>
      </c>
      <c r="S452" s="193">
        <v>0</v>
      </c>
      <c r="T452" s="194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5" t="s">
        <v>661</v>
      </c>
      <c r="AT452" s="195" t="s">
        <v>131</v>
      </c>
      <c r="AU452" s="195" t="s">
        <v>136</v>
      </c>
      <c r="AY452" s="17" t="s">
        <v>128</v>
      </c>
      <c r="BE452" s="196">
        <f>IF(N452="základní",J452,0)</f>
        <v>0</v>
      </c>
      <c r="BF452" s="196">
        <f>IF(N452="snížená",J452,0)</f>
        <v>0</v>
      </c>
      <c r="BG452" s="196">
        <f>IF(N452="zákl. přenesená",J452,0)</f>
        <v>0</v>
      </c>
      <c r="BH452" s="196">
        <f>IF(N452="sníž. přenesená",J452,0)</f>
        <v>0</v>
      </c>
      <c r="BI452" s="196">
        <f>IF(N452="nulová",J452,0)</f>
        <v>0</v>
      </c>
      <c r="BJ452" s="17" t="s">
        <v>136</v>
      </c>
      <c r="BK452" s="196">
        <f>ROUND(I452*H452,2)</f>
        <v>0</v>
      </c>
      <c r="BL452" s="17" t="s">
        <v>661</v>
      </c>
      <c r="BM452" s="195" t="s">
        <v>662</v>
      </c>
    </row>
    <row r="453" spans="2:63" s="12" customFormat="1" ht="22.95" customHeight="1">
      <c r="B453" s="167"/>
      <c r="C453" s="168"/>
      <c r="D453" s="169" t="s">
        <v>74</v>
      </c>
      <c r="E453" s="181" t="s">
        <v>663</v>
      </c>
      <c r="F453" s="181" t="s">
        <v>664</v>
      </c>
      <c r="G453" s="168"/>
      <c r="H453" s="168"/>
      <c r="I453" s="171"/>
      <c r="J453" s="182">
        <f>BK453</f>
        <v>0</v>
      </c>
      <c r="K453" s="168"/>
      <c r="L453" s="173"/>
      <c r="M453" s="174"/>
      <c r="N453" s="175"/>
      <c r="O453" s="175"/>
      <c r="P453" s="176">
        <f>P454</f>
        <v>0</v>
      </c>
      <c r="Q453" s="175"/>
      <c r="R453" s="176">
        <f>R454</f>
        <v>0</v>
      </c>
      <c r="S453" s="175"/>
      <c r="T453" s="177">
        <f>T454</f>
        <v>0</v>
      </c>
      <c r="AR453" s="178" t="s">
        <v>157</v>
      </c>
      <c r="AT453" s="179" t="s">
        <v>74</v>
      </c>
      <c r="AU453" s="179" t="s">
        <v>83</v>
      </c>
      <c r="AY453" s="178" t="s">
        <v>128</v>
      </c>
      <c r="BK453" s="180">
        <f>BK454</f>
        <v>0</v>
      </c>
    </row>
    <row r="454" spans="1:65" s="2" customFormat="1" ht="16.5" customHeight="1">
      <c r="A454" s="34"/>
      <c r="B454" s="35"/>
      <c r="C454" s="183" t="s">
        <v>665</v>
      </c>
      <c r="D454" s="183" t="s">
        <v>131</v>
      </c>
      <c r="E454" s="184" t="s">
        <v>666</v>
      </c>
      <c r="F454" s="185" t="s">
        <v>664</v>
      </c>
      <c r="G454" s="186" t="s">
        <v>660</v>
      </c>
      <c r="H454" s="187">
        <v>15</v>
      </c>
      <c r="I454" s="188"/>
      <c r="J454" s="189">
        <f>ROUND(I454*H454,2)</f>
        <v>0</v>
      </c>
      <c r="K454" s="190"/>
      <c r="L454" s="39"/>
      <c r="M454" s="241" t="s">
        <v>1</v>
      </c>
      <c r="N454" s="242" t="s">
        <v>41</v>
      </c>
      <c r="O454" s="243"/>
      <c r="P454" s="244">
        <f>O454*H454</f>
        <v>0</v>
      </c>
      <c r="Q454" s="244">
        <v>0</v>
      </c>
      <c r="R454" s="244">
        <f>Q454*H454</f>
        <v>0</v>
      </c>
      <c r="S454" s="244">
        <v>0</v>
      </c>
      <c r="T454" s="245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95" t="s">
        <v>661</v>
      </c>
      <c r="AT454" s="195" t="s">
        <v>131</v>
      </c>
      <c r="AU454" s="195" t="s">
        <v>136</v>
      </c>
      <c r="AY454" s="17" t="s">
        <v>128</v>
      </c>
      <c r="BE454" s="196">
        <f>IF(N454="základní",J454,0)</f>
        <v>0</v>
      </c>
      <c r="BF454" s="196">
        <f>IF(N454="snížená",J454,0)</f>
        <v>0</v>
      </c>
      <c r="BG454" s="196">
        <f>IF(N454="zákl. přenesená",J454,0)</f>
        <v>0</v>
      </c>
      <c r="BH454" s="196">
        <f>IF(N454="sníž. přenesená",J454,0)</f>
        <v>0</v>
      </c>
      <c r="BI454" s="196">
        <f>IF(N454="nulová",J454,0)</f>
        <v>0</v>
      </c>
      <c r="BJ454" s="17" t="s">
        <v>136</v>
      </c>
      <c r="BK454" s="196">
        <f>ROUND(I454*H454,2)</f>
        <v>0</v>
      </c>
      <c r="BL454" s="17" t="s">
        <v>661</v>
      </c>
      <c r="BM454" s="195" t="s">
        <v>667</v>
      </c>
    </row>
    <row r="455" spans="1:31" s="2" customFormat="1" ht="6.9" customHeight="1">
      <c r="A455" s="34"/>
      <c r="B455" s="54"/>
      <c r="C455" s="55"/>
      <c r="D455" s="55"/>
      <c r="E455" s="55"/>
      <c r="F455" s="55"/>
      <c r="G455" s="55"/>
      <c r="H455" s="55"/>
      <c r="I455" s="55"/>
      <c r="J455" s="55"/>
      <c r="K455" s="55"/>
      <c r="L455" s="39"/>
      <c r="M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</row>
  </sheetData>
  <sheetProtection algorithmName="SHA-512" hashValue="m4IVHFUnrKc987lfAy66WqoXLLh+uNwS7VoQuFKeaXe1Udsl2VezbWVv6CZbd1MN2X2ow8+GjLdjUf/5EHMv4w==" saltValue="3KJl7B/thdSfHy1h1jv/9Q==" spinCount="100000" sheet="1" objects="1" scenarios="1" formatColumns="0" formatRows="0" autoFilter="0"/>
  <autoFilter ref="C135:K454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Radovan Fráňa</cp:lastModifiedBy>
  <dcterms:created xsi:type="dcterms:W3CDTF">2023-12-04T13:16:08Z</dcterms:created>
  <dcterms:modified xsi:type="dcterms:W3CDTF">2024-01-03T21:10:15Z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2ee7684b-40c4-41d6-a9f4-f177f2b8d521</vt:lpwstr>
  </property>
</Properties>
</file>