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590" firstSheet="1" activeTab="1"/>
  </bookViews>
  <sheets>
    <sheet name="Rekapitulace stavby" sheetId="1" state="veryHidden" r:id="rId1"/>
    <sheet name="2023026 - Výměna kotlů De..." sheetId="2" r:id="rId2"/>
  </sheets>
  <definedNames>
    <definedName name="_xlnm._FilterDatabase" localSheetId="1" hidden="1">'2023026 - Výměna kotlů De...'!$C$118:$K$191</definedName>
    <definedName name="_xlnm.Print_Area" localSheetId="1">'2023026 - Výměna kotlů De...'!$C$4:$J$76,'2023026 - Výměna kotlů De...'!$C$82:$J$102,'2023026 - Výměna kotlů De...'!$C$108:$J$191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'2023026 - Výměna kotlů De...'!$118:$118</definedName>
  </definedNames>
  <calcPr calcId="162913"/>
</workbook>
</file>

<file path=xl/sharedStrings.xml><?xml version="1.0" encoding="utf-8"?>
<sst xmlns="http://schemas.openxmlformats.org/spreadsheetml/2006/main" count="1096" uniqueCount="310">
  <si>
    <t>Export Komplet</t>
  </si>
  <si>
    <t/>
  </si>
  <si>
    <t>2.0</t>
  </si>
  <si>
    <t>ZAMOK</t>
  </si>
  <si>
    <t>False</t>
  </si>
  <si>
    <t>{22627f69-b408-4bb4-ae24-d8738495540f}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</si>
  <si>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</si>
  <si>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</si>
  <si>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</si>
  <si>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</si>
  <si>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</si>
  <si>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</si>
  <si>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</si>
  <si>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</si>
  <si>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2023026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</si>
  <si>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</si>
  <si>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</si>
  <si>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Výměna kotlů Dejvická 688/27, byt č. 5 a 10</t>
  </si>
  <si>
    <t>KSO:</t>
  </si>
  <si>
    <t>CC-CZ:</t>
  </si>
  <si>
    <t>Místo:</t>
  </si>
  <si>
    <t xml:space="preserve"> </t>
  </si>
  <si>
    <t>Datum:</t>
  </si>
  <si>
    <t>22. 11. 2023</t>
  </si>
  <si>
    <t>Zadavatel:</t>
  </si>
  <si>
    <t>IČ:</t>
  </si>
  <si>
    <t>DIČ:</t>
  </si>
  <si>
    <t>Uchazeč:</t>
  </si>
  <si>
    <t>Vyplň údaj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</si>
  <si>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</si>
  <si>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</si>
  <si>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</si>
  <si>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</si>
  <si>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</si>
  <si>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</si>
  <si>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</si>
  <si>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</si>
  <si>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</si>
  <si>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</si>
  <si>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</si>
  <si>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</si>
  <si>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</si>
  <si>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</si>
  <si>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</si>
  <si>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</si>
  <si>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</si>
  <si>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</si>
  <si>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</si>
  <si>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</si>
  <si>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</si>
  <si>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</si>
  <si>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</si>
  <si>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</si>
  <si>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</si>
  <si>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</si>
  <si>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</si>
  <si>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</si>
  <si>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</si>
  <si>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</si>
  <si>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</si>
  <si>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</si>
  <si>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</si>
  <si>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</si>
  <si>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</si>
  <si>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</si>
  <si>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</si>
  <si>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</si>
  <si>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</si>
  <si>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</si>
  <si>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</si>
  <si>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</si>
  <si>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</si>
  <si>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</si>
  <si>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</si>
  <si>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</si>
  <si>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</si>
  <si>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</si>
  <si>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</si>
  <si>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</si>
  <si>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</si>
  <si>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</si>
  <si>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</si>
  <si>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</si>
  <si>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</si>
  <si>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</si>
  <si>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</si>
  <si>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</si>
  <si>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</si>
  <si>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723 - Zdravotechnika - vnitřní plynovod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</si>
  <si>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</si>
  <si>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</si>
  <si>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</si>
  <si>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</si>
  <si>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</si>
  <si>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</si>
  <si>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</si>
  <si>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</si>
  <si>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</si>
  <si>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</si>
  <si>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</si>
  <si>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</si>
  <si>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</si>
  <si>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</si>
  <si>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</si>
  <si>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</si>
  <si>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</si>
  <si>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</si>
  <si>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</si>
  <si>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</si>
  <si>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</si>
  <si>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723</t>
  </si>
  <si>
    <t>Zdravotechnika - vnitřní plynovod</t>
  </si>
  <si>
    <t>K</t>
  </si>
  <si>
    <t>723160211</t>
  </si>
  <si>
    <t>Přípojka k plynoměru spojovaná na závit z nerezových vlnovcových trubek EUROGW DN 20</t>
  </si>
  <si>
    <t>soubor</t>
  </si>
  <si>
    <t>16</t>
  </si>
  <si>
    <t>-398949665</t>
  </si>
  <si>
    <t>VV</t>
  </si>
  <si>
    <t>pro dva byty</t>
  </si>
  <si>
    <t>1*2</t>
  </si>
  <si>
    <t>723190907</t>
  </si>
  <si>
    <t>Odvzdušnění nebo napuštění plynovodního potrubí</t>
  </si>
  <si>
    <t>m</t>
  </si>
  <si>
    <t>1669315190</t>
  </si>
  <si>
    <t>3</t>
  </si>
  <si>
    <t>742210181</t>
  </si>
  <si>
    <t>Montáž trubky nasávacího systému</t>
  </si>
  <si>
    <t>2003967623</t>
  </si>
  <si>
    <t>4</t>
  </si>
  <si>
    <t>M</t>
  </si>
  <si>
    <t>286168R</t>
  </si>
  <si>
    <t>trubka nasávacího systému, D 25mm včetně mřížky</t>
  </si>
  <si>
    <t>32</t>
  </si>
  <si>
    <t>1699967049</t>
  </si>
  <si>
    <t>5</t>
  </si>
  <si>
    <t>28653400</t>
  </si>
  <si>
    <t>spojka trubek nasávacího systému pro trubky D 25mm</t>
  </si>
  <si>
    <t>kus</t>
  </si>
  <si>
    <t>-1562813057</t>
  </si>
  <si>
    <t>6</t>
  </si>
  <si>
    <t>998723102</t>
  </si>
  <si>
    <t>Přesun hmot tonážní pro vnitřní plynovod v objektech v přes 6 do 12 m</t>
  </si>
  <si>
    <t>t</t>
  </si>
  <si>
    <t>1702547513</t>
  </si>
  <si>
    <t>7</t>
  </si>
  <si>
    <t>998723181</t>
  </si>
  <si>
    <t>Příplatek k přesunu hmot tonážní 723 prováděný bez použití mechanizace</t>
  </si>
  <si>
    <t>674470314</t>
  </si>
  <si>
    <t>8</t>
  </si>
  <si>
    <t>998723192</t>
  </si>
  <si>
    <t>Příplatek k přesunu hmot tonážní 723 za zvětšený přesun do 100 m</t>
  </si>
  <si>
    <t>1369954194</t>
  </si>
  <si>
    <t>731</t>
  </si>
  <si>
    <t>Ústřední vytápění - kotelny</t>
  </si>
  <si>
    <t>9</t>
  </si>
  <si>
    <t>731191942</t>
  </si>
  <si>
    <t>Napuštění kotle po opravě pl kotle přes 5 do 10 m2</t>
  </si>
  <si>
    <t>358008463</t>
  </si>
  <si>
    <t>10</t>
  </si>
  <si>
    <t>731200823</t>
  </si>
  <si>
    <t>Demontáž kotle ocelového na plynná nebo kapalná paliva výkon do 25 kW</t>
  </si>
  <si>
    <t>-748560333</t>
  </si>
  <si>
    <t>11</t>
  </si>
  <si>
    <t>731244493</t>
  </si>
  <si>
    <t>Montáž kotle ocelového závěsného na plyn kondenzačního o výkonu přes 20 do 28 kW</t>
  </si>
  <si>
    <t>1456939676</t>
  </si>
  <si>
    <t>12</t>
  </si>
  <si>
    <t>48417610</t>
  </si>
  <si>
    <t>2140264494</t>
  </si>
  <si>
    <t>13</t>
  </si>
  <si>
    <t>731391812</t>
  </si>
  <si>
    <t>Vypuštění vody z kotle samospádem pl kotle přes 5 do 10 m2</t>
  </si>
  <si>
    <t>-1940634350</t>
  </si>
  <si>
    <t>14</t>
  </si>
  <si>
    <t>731810401</t>
  </si>
  <si>
    <t>Nucený odtah spalin dvoutrubkový pro kondenzační kotel vodorovný 80 mm přívod vzduchu přes stěnu</t>
  </si>
  <si>
    <t>814741865</t>
  </si>
  <si>
    <t>731810411</t>
  </si>
  <si>
    <t>Nucený odtah spalin dvoutrubkový pro kondenzační kotel vodorovný 80 mm odvod spalin přes stěnu</t>
  </si>
  <si>
    <t>-1007393777</t>
  </si>
  <si>
    <t>731810462</t>
  </si>
  <si>
    <t>Rozdělovač odtahů spalin pro kondenzační kotel připojení na kotli průměru 80/125 mm</t>
  </si>
  <si>
    <t>-1258338918</t>
  </si>
  <si>
    <t>adaptér děleného odkouření</t>
  </si>
  <si>
    <t>17</t>
  </si>
  <si>
    <t>998731102</t>
  </si>
  <si>
    <t>Přesun hmot tonážní pro kotelny v objektech v přes 6 do 12 m</t>
  </si>
  <si>
    <t>-171471768</t>
  </si>
  <si>
    <t>18</t>
  </si>
  <si>
    <t>998731181</t>
  </si>
  <si>
    <t>Příplatek k přesunu hmot tonážní 731 prováděný bez použití mechanizace</t>
  </si>
  <si>
    <t>-343236094</t>
  </si>
  <si>
    <t>19</t>
  </si>
  <si>
    <t>998731193</t>
  </si>
  <si>
    <t>Příplatek k přesunu hmot tonážní 731 za zvětšený přesun do 500 m</t>
  </si>
  <si>
    <t>-950081751</t>
  </si>
  <si>
    <t>732</t>
  </si>
  <si>
    <t>Ústřední vytápění - strojovny</t>
  </si>
  <si>
    <t>20</t>
  </si>
  <si>
    <t>732490102</t>
  </si>
  <si>
    <t>Montáž sifonu pro odvod kondenzátu kotle</t>
  </si>
  <si>
    <t>432478810</t>
  </si>
  <si>
    <t>48481003</t>
  </si>
  <si>
    <t>sifon pro odvod kondenzátu</t>
  </si>
  <si>
    <t>-43497115</t>
  </si>
  <si>
    <t>22</t>
  </si>
  <si>
    <t>732490103</t>
  </si>
  <si>
    <t>Montáž hadice pro odvod kondenzátu kotle</t>
  </si>
  <si>
    <t>-601363972</t>
  </si>
  <si>
    <t>23</t>
  </si>
  <si>
    <t>48481004</t>
  </si>
  <si>
    <t>hadice pro odvod kondenzátu</t>
  </si>
  <si>
    <t>-495206555</t>
  </si>
  <si>
    <t>24</t>
  </si>
  <si>
    <t>998732102</t>
  </si>
  <si>
    <t>Přesun hmot tonážní pro strojovny v objektech v přes 6 do 12 m</t>
  </si>
  <si>
    <t>-338577462</t>
  </si>
  <si>
    <t>25</t>
  </si>
  <si>
    <t>998732181</t>
  </si>
  <si>
    <t>Příplatek k přesunu hmot tonážní 732 prováděný bez použití mechanizace</t>
  </si>
  <si>
    <t>-2020694495</t>
  </si>
  <si>
    <t>26</t>
  </si>
  <si>
    <t>998732193</t>
  </si>
  <si>
    <t>Příplatek k přesunu hmot tonážní 732 za zvětšený přesun do 500 m</t>
  </si>
  <si>
    <t>-1660435584</t>
  </si>
  <si>
    <t>733</t>
  </si>
  <si>
    <t>Ústřední vytápění - rozvodné potrubí</t>
  </si>
  <si>
    <t>27</t>
  </si>
  <si>
    <t>733221103</t>
  </si>
  <si>
    <t>Potrubí měděné měkké spojované měkkým pájením D 18x1 mm</t>
  </si>
  <si>
    <t>1859234450</t>
  </si>
  <si>
    <t>pro jeden byt 2,0 m</t>
  </si>
  <si>
    <t>2,0*2</t>
  </si>
  <si>
    <t>28</t>
  </si>
  <si>
    <t>733224223</t>
  </si>
  <si>
    <t>Příplatek k potrubí měděnému za zhotovení přípojky z trubek měděných D 18x1 mm</t>
  </si>
  <si>
    <t>-888330816</t>
  </si>
  <si>
    <t>29</t>
  </si>
  <si>
    <t>733291101</t>
  </si>
  <si>
    <t>Zkouška těsnosti potrubí měděné D do 35x1,5</t>
  </si>
  <si>
    <t>1299381182</t>
  </si>
  <si>
    <t>30</t>
  </si>
  <si>
    <t>733811231</t>
  </si>
  <si>
    <t>Ochrana potrubí ústředního vytápění termoizolačními trubicemi z PE tl přes 9 do 13 mm DN do 22 mm</t>
  </si>
  <si>
    <t>-587032993</t>
  </si>
  <si>
    <t>31</t>
  </si>
  <si>
    <t>998733102</t>
  </si>
  <si>
    <t>Přesun hmot tonážní pro rozvody potrubí v objektech v přes 6 do 12 m</t>
  </si>
  <si>
    <t>1390891417</t>
  </si>
  <si>
    <t>998733181</t>
  </si>
  <si>
    <t>Příplatek k přesunu hmot tonážní 733 prováděný bez použití mechanizace</t>
  </si>
  <si>
    <t>-603774730</t>
  </si>
  <si>
    <t>33</t>
  </si>
  <si>
    <t>998733193</t>
  </si>
  <si>
    <t>Příplatek k přesunu hmot tonážní 733 za zvětšený přesun do 500 m</t>
  </si>
  <si>
    <t>-1127162730</t>
  </si>
  <si>
    <t>734</t>
  </si>
  <si>
    <t>Ústřední vytápění - armatury</t>
  </si>
  <si>
    <t>34</t>
  </si>
  <si>
    <t>734221502</t>
  </si>
  <si>
    <t>Ventil závitový čtyřcestný G 1/2 x 18 dvoubodové připojení s termostatickým ventilem</t>
  </si>
  <si>
    <t>1121888816</t>
  </si>
  <si>
    <t>35</t>
  </si>
  <si>
    <t>734292715</t>
  </si>
  <si>
    <t>Kohout kulový přímý G 1 PN 42 do 185°C vnitřní závit</t>
  </si>
  <si>
    <t>2119903290</t>
  </si>
  <si>
    <t>pro jeden byt 5 ks</t>
  </si>
  <si>
    <t>5*2</t>
  </si>
  <si>
    <t>36</t>
  </si>
  <si>
    <t>998734102</t>
  </si>
  <si>
    <t>Přesun hmot tonážní pro armatury v objektech v přes 6 do 12 m</t>
  </si>
  <si>
    <t>1020998403</t>
  </si>
  <si>
    <t>37</t>
  </si>
  <si>
    <t>998734181</t>
  </si>
  <si>
    <t>Příplatek k přesunu hmot tonážní 734 prováděný bez použití mechanizace</t>
  </si>
  <si>
    <t>379947142</t>
  </si>
  <si>
    <t>38</t>
  </si>
  <si>
    <t>998734193</t>
  </si>
  <si>
    <t>Příplatek k přesunu hmot tonážní 734 za zvětšený přesun do 500 m</t>
  </si>
  <si>
    <t>-39583284</t>
  </si>
  <si>
    <t>HZS</t>
  </si>
  <si>
    <t>Hodinové zúčtovací sazby</t>
  </si>
  <si>
    <t>39</t>
  </si>
  <si>
    <t>HZS1291</t>
  </si>
  <si>
    <t>Hodinová zúčtovací sazba pomocný stavební dělník</t>
  </si>
  <si>
    <t>hod</t>
  </si>
  <si>
    <t>512</t>
  </si>
  <si>
    <t>906283390</t>
  </si>
  <si>
    <t>kompletní úklid společných prostor po dokončení stavby</t>
  </si>
  <si>
    <t>zednická oprava komína a materiál</t>
  </si>
  <si>
    <t>6*2</t>
  </si>
  <si>
    <t>40</t>
  </si>
  <si>
    <t>HZS2232</t>
  </si>
  <si>
    <t>Hodinová zúčtovací sazba elektrikář odborný</t>
  </si>
  <si>
    <t>-295374219</t>
  </si>
  <si>
    <t>elektro zapojení kotlů</t>
  </si>
  <si>
    <t>4*2</t>
  </si>
  <si>
    <t>41</t>
  </si>
  <si>
    <t>HZS42120</t>
  </si>
  <si>
    <t>Revizní technik specialista - revize plynu</t>
  </si>
  <si>
    <t>-1593981268</t>
  </si>
  <si>
    <t>Revize + uvedení kotlů do provozu</t>
  </si>
  <si>
    <t>42</t>
  </si>
  <si>
    <t>HZS421200</t>
  </si>
  <si>
    <t>Hodinová zúčtovací sazba revizní technik specialista - odtah do komínu</t>
  </si>
  <si>
    <t>hod.</t>
  </si>
  <si>
    <t>-106174949</t>
  </si>
  <si>
    <t>Kontrola odtahu</t>
  </si>
  <si>
    <t>kotel plynový typ B kondenzační závěsný s průtokovým ohřevem TV 3,3-25,2kW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</si>
</sst>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34" t="s">
        <v>14</v>
      </c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1"/>
      <c r="AL5" s="21"/>
      <c r="AM5" s="21"/>
      <c r="AN5" s="21"/>
      <c r="AO5" s="21"/>
      <c r="AP5" s="21"/>
      <c r="AQ5" s="21"/>
      <c r="AR5" s="19"/>
      <c r="BE5" s="231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36" t="s">
        <v>17</v>
      </c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1"/>
      <c r="AL6" s="21"/>
      <c r="AM6" s="21"/>
      <c r="AN6" s="21"/>
      <c r="AO6" s="21"/>
      <c r="AP6" s="21"/>
      <c r="AQ6" s="21"/>
      <c r="AR6" s="19"/>
      <c r="BE6" s="232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32"/>
      <c r="BS7" s="16" t="s">
        <v>6</v>
      </c>
    </row>
    <row r="8" spans="2:71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32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32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32"/>
      <c r="BS10" s="16" t="s">
        <v>6</v>
      </c>
    </row>
    <row r="11" spans="2:71" s="1" customFormat="1" ht="18.4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232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32"/>
      <c r="BS12" s="16" t="s">
        <v>6</v>
      </c>
    </row>
    <row r="13" spans="2:71" s="1" customFormat="1" ht="12" customHeight="1">
      <c r="B13" s="20"/>
      <c r="C13" s="21"/>
      <c r="D13" s="28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28</v>
      </c>
      <c r="AO13" s="21"/>
      <c r="AP13" s="21"/>
      <c r="AQ13" s="21"/>
      <c r="AR13" s="19"/>
      <c r="BE13" s="232"/>
      <c r="BS13" s="16" t="s">
        <v>6</v>
      </c>
    </row>
    <row r="14" spans="2:71" ht="12.75">
      <c r="B14" s="20"/>
      <c r="C14" s="21"/>
      <c r="D14" s="21"/>
      <c r="E14" s="237" t="s">
        <v>28</v>
      </c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8" t="s">
        <v>26</v>
      </c>
      <c r="AL14" s="21"/>
      <c r="AM14" s="21"/>
      <c r="AN14" s="30" t="s">
        <v>28</v>
      </c>
      <c r="AO14" s="21"/>
      <c r="AP14" s="21"/>
      <c r="AQ14" s="21"/>
      <c r="AR14" s="19"/>
      <c r="BE14" s="232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32"/>
      <c r="BS15" s="16" t="s">
        <v>4</v>
      </c>
    </row>
    <row r="16" spans="2:71" s="1" customFormat="1" ht="12" customHeight="1">
      <c r="B16" s="20"/>
      <c r="C16" s="21"/>
      <c r="D16" s="28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32"/>
      <c r="BS16" s="16" t="s">
        <v>4</v>
      </c>
    </row>
    <row r="17" spans="2:71" s="1" customFormat="1" ht="18.4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232"/>
      <c r="BS17" s="16" t="s">
        <v>4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32"/>
      <c r="BS18" s="16" t="s">
        <v>6</v>
      </c>
    </row>
    <row r="19" spans="2:71" s="1" customFormat="1" ht="12" customHeight="1">
      <c r="B19" s="20"/>
      <c r="C19" s="21"/>
      <c r="D19" s="28" t="s">
        <v>30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32"/>
      <c r="BS19" s="16" t="s">
        <v>6</v>
      </c>
    </row>
    <row r="20" spans="2:71" s="1" customFormat="1" ht="18.4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232"/>
      <c r="BS20" s="16" t="s">
        <v>31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32"/>
    </row>
    <row r="22" spans="2:57" s="1" customFormat="1" ht="12" customHeight="1">
      <c r="B22" s="20"/>
      <c r="C22" s="21"/>
      <c r="D22" s="28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32"/>
    </row>
    <row r="23" spans="2:57" s="1" customFormat="1" ht="16.5" customHeight="1">
      <c r="B23" s="20"/>
      <c r="C23" s="21"/>
      <c r="D23" s="21"/>
      <c r="E23" s="239" t="s">
        <v>1</v>
      </c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1"/>
      <c r="AP23" s="21"/>
      <c r="AQ23" s="21"/>
      <c r="AR23" s="19"/>
      <c r="BE23" s="232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32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32"/>
    </row>
    <row r="26" spans="1:57" s="2" customFormat="1" ht="25.9" customHeight="1">
      <c r="A26" s="33"/>
      <c r="B26" s="34"/>
      <c r="C26" s="35"/>
      <c r="D26" s="36" t="s">
        <v>33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40">
        <f>ROUND(AG94,2)</f>
        <v>0</v>
      </c>
      <c r="AL26" s="241"/>
      <c r="AM26" s="241"/>
      <c r="AN26" s="241"/>
      <c r="AO26" s="241"/>
      <c r="AP26" s="35"/>
      <c r="AQ26" s="35"/>
      <c r="AR26" s="38"/>
      <c r="BE26" s="232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32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42" t="s">
        <v>34</v>
      </c>
      <c r="M28" s="242"/>
      <c r="N28" s="242"/>
      <c r="O28" s="242"/>
      <c r="P28" s="242"/>
      <c r="Q28" s="35"/>
      <c r="R28" s="35"/>
      <c r="S28" s="35"/>
      <c r="T28" s="35"/>
      <c r="U28" s="35"/>
      <c r="V28" s="35"/>
      <c r="W28" s="242" t="s">
        <v>35</v>
      </c>
      <c r="X28" s="242"/>
      <c r="Y28" s="242"/>
      <c r="Z28" s="242"/>
      <c r="AA28" s="242"/>
      <c r="AB28" s="242"/>
      <c r="AC28" s="242"/>
      <c r="AD28" s="242"/>
      <c r="AE28" s="242"/>
      <c r="AF28" s="35"/>
      <c r="AG28" s="35"/>
      <c r="AH28" s="35"/>
      <c r="AI28" s="35"/>
      <c r="AJ28" s="35"/>
      <c r="AK28" s="242" t="s">
        <v>36</v>
      </c>
      <c r="AL28" s="242"/>
      <c r="AM28" s="242"/>
      <c r="AN28" s="242"/>
      <c r="AO28" s="242"/>
      <c r="AP28" s="35"/>
      <c r="AQ28" s="35"/>
      <c r="AR28" s="38"/>
      <c r="BE28" s="232"/>
    </row>
    <row r="29" spans="2:57" s="3" customFormat="1" ht="14.45" customHeight="1">
      <c r="B29" s="39"/>
      <c r="C29" s="40"/>
      <c r="D29" s="28" t="s">
        <v>37</v>
      </c>
      <c r="E29" s="40"/>
      <c r="F29" s="28" t="s">
        <v>38</v>
      </c>
      <c r="G29" s="40"/>
      <c r="H29" s="40"/>
      <c r="I29" s="40"/>
      <c r="J29" s="40"/>
      <c r="K29" s="40"/>
      <c r="L29" s="245">
        <v>0.21</v>
      </c>
      <c r="M29" s="244"/>
      <c r="N29" s="244"/>
      <c r="O29" s="244"/>
      <c r="P29" s="244"/>
      <c r="Q29" s="40"/>
      <c r="R29" s="40"/>
      <c r="S29" s="40"/>
      <c r="T29" s="40"/>
      <c r="U29" s="40"/>
      <c r="V29" s="40"/>
      <c r="W29" s="243">
        <f>ROUND(AZ94,2)</f>
        <v>0</v>
      </c>
      <c r="X29" s="244"/>
      <c r="Y29" s="244"/>
      <c r="Z29" s="244"/>
      <c r="AA29" s="244"/>
      <c r="AB29" s="244"/>
      <c r="AC29" s="244"/>
      <c r="AD29" s="244"/>
      <c r="AE29" s="244"/>
      <c r="AF29" s="40"/>
      <c r="AG29" s="40"/>
      <c r="AH29" s="40"/>
      <c r="AI29" s="40"/>
      <c r="AJ29" s="40"/>
      <c r="AK29" s="243">
        <f>ROUND(AV94,2)</f>
        <v>0</v>
      </c>
      <c r="AL29" s="244"/>
      <c r="AM29" s="244"/>
      <c r="AN29" s="244"/>
      <c r="AO29" s="244"/>
      <c r="AP29" s="40"/>
      <c r="AQ29" s="40"/>
      <c r="AR29" s="41"/>
      <c r="BE29" s="233"/>
    </row>
    <row r="30" spans="2:57" s="3" customFormat="1" ht="14.45" customHeight="1">
      <c r="B30" s="39"/>
      <c r="C30" s="40"/>
      <c r="D30" s="40"/>
      <c r="E30" s="40"/>
      <c r="F30" s="28" t="s">
        <v>39</v>
      </c>
      <c r="G30" s="40"/>
      <c r="H30" s="40"/>
      <c r="I30" s="40"/>
      <c r="J30" s="40"/>
      <c r="K30" s="40"/>
      <c r="L30" s="245">
        <v>0.15</v>
      </c>
      <c r="M30" s="244"/>
      <c r="N30" s="244"/>
      <c r="O30" s="244"/>
      <c r="P30" s="244"/>
      <c r="Q30" s="40"/>
      <c r="R30" s="40"/>
      <c r="S30" s="40"/>
      <c r="T30" s="40"/>
      <c r="U30" s="40"/>
      <c r="V30" s="40"/>
      <c r="W30" s="243">
        <f>ROUND(BA94,2)</f>
        <v>0</v>
      </c>
      <c r="X30" s="244"/>
      <c r="Y30" s="244"/>
      <c r="Z30" s="244"/>
      <c r="AA30" s="244"/>
      <c r="AB30" s="244"/>
      <c r="AC30" s="244"/>
      <c r="AD30" s="244"/>
      <c r="AE30" s="244"/>
      <c r="AF30" s="40"/>
      <c r="AG30" s="40"/>
      <c r="AH30" s="40"/>
      <c r="AI30" s="40"/>
      <c r="AJ30" s="40"/>
      <c r="AK30" s="243">
        <f>ROUND(AW94,2)</f>
        <v>0</v>
      </c>
      <c r="AL30" s="244"/>
      <c r="AM30" s="244"/>
      <c r="AN30" s="244"/>
      <c r="AO30" s="244"/>
      <c r="AP30" s="40"/>
      <c r="AQ30" s="40"/>
      <c r="AR30" s="41"/>
      <c r="BE30" s="233"/>
    </row>
    <row r="31" spans="2:57" s="3" customFormat="1" ht="14.45" customHeight="1" hidden="1">
      <c r="B31" s="39"/>
      <c r="C31" s="40"/>
      <c r="D31" s="40"/>
      <c r="E31" s="40"/>
      <c r="F31" s="28" t="s">
        <v>40</v>
      </c>
      <c r="G31" s="40"/>
      <c r="H31" s="40"/>
      <c r="I31" s="40"/>
      <c r="J31" s="40"/>
      <c r="K31" s="40"/>
      <c r="L31" s="245">
        <v>0.21</v>
      </c>
      <c r="M31" s="244"/>
      <c r="N31" s="244"/>
      <c r="O31" s="244"/>
      <c r="P31" s="244"/>
      <c r="Q31" s="40"/>
      <c r="R31" s="40"/>
      <c r="S31" s="40"/>
      <c r="T31" s="40"/>
      <c r="U31" s="40"/>
      <c r="V31" s="40"/>
      <c r="W31" s="243">
        <f>ROUND(BB94,2)</f>
        <v>0</v>
      </c>
      <c r="X31" s="244"/>
      <c r="Y31" s="244"/>
      <c r="Z31" s="244"/>
      <c r="AA31" s="244"/>
      <c r="AB31" s="244"/>
      <c r="AC31" s="244"/>
      <c r="AD31" s="244"/>
      <c r="AE31" s="244"/>
      <c r="AF31" s="40"/>
      <c r="AG31" s="40"/>
      <c r="AH31" s="40"/>
      <c r="AI31" s="40"/>
      <c r="AJ31" s="40"/>
      <c r="AK31" s="243">
        <v>0</v>
      </c>
      <c r="AL31" s="244"/>
      <c r="AM31" s="244"/>
      <c r="AN31" s="244"/>
      <c r="AO31" s="244"/>
      <c r="AP31" s="40"/>
      <c r="AQ31" s="40"/>
      <c r="AR31" s="41"/>
      <c r="BE31" s="233"/>
    </row>
    <row r="32" spans="2:57" s="3" customFormat="1" ht="14.45" customHeight="1" hidden="1">
      <c r="B32" s="39"/>
      <c r="C32" s="40"/>
      <c r="D32" s="40"/>
      <c r="E32" s="40"/>
      <c r="F32" s="28" t="s">
        <v>41</v>
      </c>
      <c r="G32" s="40"/>
      <c r="H32" s="40"/>
      <c r="I32" s="40"/>
      <c r="J32" s="40"/>
      <c r="K32" s="40"/>
      <c r="L32" s="245">
        <v>0.15</v>
      </c>
      <c r="M32" s="244"/>
      <c r="N32" s="244"/>
      <c r="O32" s="244"/>
      <c r="P32" s="244"/>
      <c r="Q32" s="40"/>
      <c r="R32" s="40"/>
      <c r="S32" s="40"/>
      <c r="T32" s="40"/>
      <c r="U32" s="40"/>
      <c r="V32" s="40"/>
      <c r="W32" s="243">
        <f>ROUND(BC94,2)</f>
        <v>0</v>
      </c>
      <c r="X32" s="244"/>
      <c r="Y32" s="244"/>
      <c r="Z32" s="244"/>
      <c r="AA32" s="244"/>
      <c r="AB32" s="244"/>
      <c r="AC32" s="244"/>
      <c r="AD32" s="244"/>
      <c r="AE32" s="244"/>
      <c r="AF32" s="40"/>
      <c r="AG32" s="40"/>
      <c r="AH32" s="40"/>
      <c r="AI32" s="40"/>
      <c r="AJ32" s="40"/>
      <c r="AK32" s="243">
        <v>0</v>
      </c>
      <c r="AL32" s="244"/>
      <c r="AM32" s="244"/>
      <c r="AN32" s="244"/>
      <c r="AO32" s="244"/>
      <c r="AP32" s="40"/>
      <c r="AQ32" s="40"/>
      <c r="AR32" s="41"/>
      <c r="BE32" s="233"/>
    </row>
    <row r="33" spans="2:57" s="3" customFormat="1" ht="14.45" customHeight="1" hidden="1">
      <c r="B33" s="39"/>
      <c r="C33" s="40"/>
      <c r="D33" s="40"/>
      <c r="E33" s="40"/>
      <c r="F33" s="28" t="s">
        <v>42</v>
      </c>
      <c r="G33" s="40"/>
      <c r="H33" s="40"/>
      <c r="I33" s="40"/>
      <c r="J33" s="40"/>
      <c r="K33" s="40"/>
      <c r="L33" s="245">
        <v>0</v>
      </c>
      <c r="M33" s="244"/>
      <c r="N33" s="244"/>
      <c r="O33" s="244"/>
      <c r="P33" s="244"/>
      <c r="Q33" s="40"/>
      <c r="R33" s="40"/>
      <c r="S33" s="40"/>
      <c r="T33" s="40"/>
      <c r="U33" s="40"/>
      <c r="V33" s="40"/>
      <c r="W33" s="243">
        <f>ROUND(BD94,2)</f>
        <v>0</v>
      </c>
      <c r="X33" s="244"/>
      <c r="Y33" s="244"/>
      <c r="Z33" s="244"/>
      <c r="AA33" s="244"/>
      <c r="AB33" s="244"/>
      <c r="AC33" s="244"/>
      <c r="AD33" s="244"/>
      <c r="AE33" s="244"/>
      <c r="AF33" s="40"/>
      <c r="AG33" s="40"/>
      <c r="AH33" s="40"/>
      <c r="AI33" s="40"/>
      <c r="AJ33" s="40"/>
      <c r="AK33" s="243">
        <v>0</v>
      </c>
      <c r="AL33" s="244"/>
      <c r="AM33" s="244"/>
      <c r="AN33" s="244"/>
      <c r="AO33" s="244"/>
      <c r="AP33" s="40"/>
      <c r="AQ33" s="40"/>
      <c r="AR33" s="41"/>
      <c r="BE33" s="233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32"/>
    </row>
    <row r="35" spans="1:57" s="2" customFormat="1" ht="25.9" customHeight="1">
      <c r="A35" s="33"/>
      <c r="B35" s="34"/>
      <c r="C35" s="42"/>
      <c r="D35" s="43" t="s">
        <v>43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44</v>
      </c>
      <c r="U35" s="44"/>
      <c r="V35" s="44"/>
      <c r="W35" s="44"/>
      <c r="X35" s="246" t="s">
        <v>45</v>
      </c>
      <c r="Y35" s="247"/>
      <c r="Z35" s="247"/>
      <c r="AA35" s="247"/>
      <c r="AB35" s="247"/>
      <c r="AC35" s="44"/>
      <c r="AD35" s="44"/>
      <c r="AE35" s="44"/>
      <c r="AF35" s="44"/>
      <c r="AG35" s="44"/>
      <c r="AH35" s="44"/>
      <c r="AI35" s="44"/>
      <c r="AJ35" s="44"/>
      <c r="AK35" s="248">
        <f>SUM(AK26:AK33)</f>
        <v>0</v>
      </c>
      <c r="AL35" s="247"/>
      <c r="AM35" s="247"/>
      <c r="AN35" s="247"/>
      <c r="AO35" s="249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5" customHeight="1">
      <c r="B49" s="46"/>
      <c r="C49" s="47"/>
      <c r="D49" s="48" t="s">
        <v>46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47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48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49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48</v>
      </c>
      <c r="AI60" s="37"/>
      <c r="AJ60" s="37"/>
      <c r="AK60" s="37"/>
      <c r="AL60" s="37"/>
      <c r="AM60" s="51" t="s">
        <v>49</v>
      </c>
      <c r="AN60" s="37"/>
      <c r="AO60" s="37"/>
      <c r="AP60" s="35"/>
      <c r="AQ60" s="35"/>
      <c r="AR60" s="38"/>
      <c r="BE60" s="33"/>
    </row>
    <row r="61" spans="2:44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50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51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48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49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48</v>
      </c>
      <c r="AI75" s="37"/>
      <c r="AJ75" s="37"/>
      <c r="AK75" s="37"/>
      <c r="AL75" s="37"/>
      <c r="AM75" s="51" t="s">
        <v>49</v>
      </c>
      <c r="AN75" s="37"/>
      <c r="AO75" s="37"/>
      <c r="AP75" s="35"/>
      <c r="AQ75" s="35"/>
      <c r="AR75" s="38"/>
      <c r="BE75" s="33"/>
    </row>
    <row r="76" spans="1:57" s="2" customFormat="1" ht="11.25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5" customHeight="1">
      <c r="A82" s="33"/>
      <c r="B82" s="34"/>
      <c r="C82" s="22" t="s">
        <v>52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2023026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5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50" t="str">
        <f>K6</f>
        <v>Výměna kotlů Dejvická 688/27, byt č. 5 a 10</v>
      </c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62"/>
      <c r="AL85" s="62"/>
      <c r="AM85" s="62"/>
      <c r="AN85" s="62"/>
      <c r="AO85" s="62"/>
      <c r="AP85" s="62"/>
      <c r="AQ85" s="62"/>
      <c r="AR85" s="63"/>
    </row>
    <row r="86" spans="1:57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52" t="str">
        <f>IF(AN8="","",AN8)</f>
        <v>22. 11. 2023</v>
      </c>
      <c r="AN87" s="252"/>
      <c r="AO87" s="35"/>
      <c r="AP87" s="35"/>
      <c r="AQ87" s="35"/>
      <c r="AR87" s="38"/>
      <c r="BE87" s="33"/>
    </row>
    <row r="88" spans="1:5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15.2" customHeight="1">
      <c r="A89" s="33"/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29</v>
      </c>
      <c r="AJ89" s="35"/>
      <c r="AK89" s="35"/>
      <c r="AL89" s="35"/>
      <c r="AM89" s="253" t="str">
        <f>IF(E17="","",E17)</f>
        <v xml:space="preserve"> </v>
      </c>
      <c r="AN89" s="254"/>
      <c r="AO89" s="254"/>
      <c r="AP89" s="254"/>
      <c r="AQ89" s="35"/>
      <c r="AR89" s="38"/>
      <c r="AS89" s="255" t="s">
        <v>53</v>
      </c>
      <c r="AT89" s="256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2" customHeight="1">
      <c r="A90" s="33"/>
      <c r="B90" s="34"/>
      <c r="C90" s="28" t="s">
        <v>27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30</v>
      </c>
      <c r="AJ90" s="35"/>
      <c r="AK90" s="35"/>
      <c r="AL90" s="35"/>
      <c r="AM90" s="253" t="str">
        <f>IF(E20="","",E20)</f>
        <v xml:space="preserve"> </v>
      </c>
      <c r="AN90" s="254"/>
      <c r="AO90" s="254"/>
      <c r="AP90" s="254"/>
      <c r="AQ90" s="35"/>
      <c r="AR90" s="38"/>
      <c r="AS90" s="257"/>
      <c r="AT90" s="258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59"/>
      <c r="AT91" s="260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261" t="s">
        <v>54</v>
      </c>
      <c r="D92" s="262"/>
      <c r="E92" s="262"/>
      <c r="F92" s="262"/>
      <c r="G92" s="262"/>
      <c r="H92" s="72"/>
      <c r="I92" s="263" t="s">
        <v>55</v>
      </c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62"/>
      <c r="X92" s="262"/>
      <c r="Y92" s="262"/>
      <c r="Z92" s="262"/>
      <c r="AA92" s="262"/>
      <c r="AB92" s="262"/>
      <c r="AC92" s="262"/>
      <c r="AD92" s="262"/>
      <c r="AE92" s="262"/>
      <c r="AF92" s="262"/>
      <c r="AG92" s="264" t="s">
        <v>56</v>
      </c>
      <c r="AH92" s="262"/>
      <c r="AI92" s="262"/>
      <c r="AJ92" s="262"/>
      <c r="AK92" s="262"/>
      <c r="AL92" s="262"/>
      <c r="AM92" s="262"/>
      <c r="AN92" s="263" t="s">
        <v>57</v>
      </c>
      <c r="AO92" s="262"/>
      <c r="AP92" s="265"/>
      <c r="AQ92" s="73" t="s">
        <v>58</v>
      </c>
      <c r="AR92" s="38"/>
      <c r="AS92" s="74" t="s">
        <v>59</v>
      </c>
      <c r="AT92" s="75" t="s">
        <v>60</v>
      </c>
      <c r="AU92" s="75" t="s">
        <v>61</v>
      </c>
      <c r="AV92" s="75" t="s">
        <v>62</v>
      </c>
      <c r="AW92" s="75" t="s">
        <v>63</v>
      </c>
      <c r="AX92" s="75" t="s">
        <v>64</v>
      </c>
      <c r="AY92" s="75" t="s">
        <v>65</v>
      </c>
      <c r="AZ92" s="75" t="s">
        <v>66</v>
      </c>
      <c r="BA92" s="75" t="s">
        <v>67</v>
      </c>
      <c r="BB92" s="75" t="s">
        <v>68</v>
      </c>
      <c r="BC92" s="75" t="s">
        <v>69</v>
      </c>
      <c r="BD92" s="76" t="s">
        <v>70</v>
      </c>
      <c r="BE92" s="33"/>
    </row>
    <row r="93" spans="1:57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5" customHeight="1">
      <c r="B94" s="80"/>
      <c r="C94" s="81" t="s">
        <v>71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69">
        <f>ROUND(AG95,2)</f>
        <v>0</v>
      </c>
      <c r="AH94" s="269"/>
      <c r="AI94" s="269"/>
      <c r="AJ94" s="269"/>
      <c r="AK94" s="269"/>
      <c r="AL94" s="269"/>
      <c r="AM94" s="269"/>
      <c r="AN94" s="270">
        <f>SUM(AG94,AT94)</f>
        <v>0</v>
      </c>
      <c r="AO94" s="270"/>
      <c r="AP94" s="270"/>
      <c r="AQ94" s="84" t="s">
        <v>1</v>
      </c>
      <c r="AR94" s="85"/>
      <c r="AS94" s="86">
        <f>ROUND(AS95,2)</f>
        <v>0</v>
      </c>
      <c r="AT94" s="87">
        <f>ROUND(SUM(AV94:AW94),2)</f>
        <v>0</v>
      </c>
      <c r="AU94" s="88">
        <f>ROUND(AU95,5)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ROUND(AZ95,2)</f>
        <v>0</v>
      </c>
      <c r="BA94" s="87">
        <f>ROUND(BA95,2)</f>
        <v>0</v>
      </c>
      <c r="BB94" s="87">
        <f>ROUND(BB95,2)</f>
        <v>0</v>
      </c>
      <c r="BC94" s="87">
        <f>ROUND(BC95,2)</f>
        <v>0</v>
      </c>
      <c r="BD94" s="89">
        <f>ROUND(BD95,2)</f>
        <v>0</v>
      </c>
      <c r="BS94" s="90" t="s">
        <v>72</v>
      </c>
      <c r="BT94" s="90" t="s">
        <v>73</v>
      </c>
      <c r="BV94" s="90" t="s">
        <v>74</v>
      </c>
      <c r="BW94" s="90" t="s">
        <v>5</v>
      </c>
      <c r="BX94" s="90" t="s">
        <v>75</v>
      </c>
      <c r="CL94" s="90" t="s">
        <v>1</v>
      </c>
    </row>
    <row r="95" spans="1:90" s="7" customFormat="1" ht="24.75" customHeight="1">
      <c r="A95" s="91" t="s">
        <v>76</v>
      </c>
      <c r="B95" s="92"/>
      <c r="C95" s="93"/>
      <c r="D95" s="268" t="s">
        <v>14</v>
      </c>
      <c r="E95" s="268"/>
      <c r="F95" s="268"/>
      <c r="G95" s="268"/>
      <c r="H95" s="268"/>
      <c r="I95" s="94"/>
      <c r="J95" s="268" t="s">
        <v>17</v>
      </c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6">
        <f>'2023026 - Výměna kotlů De...'!J28</f>
        <v>0</v>
      </c>
      <c r="AH95" s="267"/>
      <c r="AI95" s="267"/>
      <c r="AJ95" s="267"/>
      <c r="AK95" s="267"/>
      <c r="AL95" s="267"/>
      <c r="AM95" s="267"/>
      <c r="AN95" s="266">
        <f>SUM(AG95,AT95)</f>
        <v>0</v>
      </c>
      <c r="AO95" s="267"/>
      <c r="AP95" s="267"/>
      <c r="AQ95" s="95" t="s">
        <v>77</v>
      </c>
      <c r="AR95" s="96"/>
      <c r="AS95" s="97">
        <v>0</v>
      </c>
      <c r="AT95" s="98">
        <f>ROUND(SUM(AV95:AW95),2)</f>
        <v>0</v>
      </c>
      <c r="AU95" s="99">
        <f>'2023026 - Výměna kotlů De...'!P119</f>
        <v>0</v>
      </c>
      <c r="AV95" s="98">
        <f>'2023026 - Výměna kotlů De...'!J31</f>
        <v>0</v>
      </c>
      <c r="AW95" s="98">
        <f>'2023026 - Výměna kotlů De...'!J32</f>
        <v>0</v>
      </c>
      <c r="AX95" s="98">
        <f>'2023026 - Výměna kotlů De...'!J33</f>
        <v>0</v>
      </c>
      <c r="AY95" s="98">
        <f>'2023026 - Výměna kotlů De...'!J34</f>
        <v>0</v>
      </c>
      <c r="AZ95" s="98">
        <f>'2023026 - Výměna kotlů De...'!F31</f>
        <v>0</v>
      </c>
      <c r="BA95" s="98">
        <f>'2023026 - Výměna kotlů De...'!F32</f>
        <v>0</v>
      </c>
      <c r="BB95" s="98">
        <f>'2023026 - Výměna kotlů De...'!F33</f>
        <v>0</v>
      </c>
      <c r="BC95" s="98">
        <f>'2023026 - Výměna kotlů De...'!F34</f>
        <v>0</v>
      </c>
      <c r="BD95" s="100">
        <f>'2023026 - Výměna kotlů De...'!F35</f>
        <v>0</v>
      </c>
      <c r="BT95" s="101" t="s">
        <v>78</v>
      </c>
      <c r="BU95" s="101" t="s">
        <v>79</v>
      </c>
      <c r="BV95" s="101" t="s">
        <v>74</v>
      </c>
      <c r="BW95" s="101" t="s">
        <v>5</v>
      </c>
      <c r="BX95" s="101" t="s">
        <v>75</v>
      </c>
      <c r="CL95" s="101" t="s">
        <v>1</v>
      </c>
    </row>
    <row r="96" spans="1:57" s="2" customFormat="1" ht="30" customHeight="1">
      <c r="A96" s="33"/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8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6.95" customHeight="1">
      <c r="A97" s="33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38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sheetProtection algorithmName="SHA-512" hashValue="ipQxDvQBKfg8r+VdNf69nP4GXsroB4byp7HodkxViLj6DtNDmQOeTNr+54qP1/O+lMPWQIhQ4uu38qVMOxf3Bg==" saltValue="3KzL1ufvDe7H8WCjV1Aneb/704UkRyYGTbdVJQ22HxPtTlXJs3F9P4IKqUf6vjvvQEAqj31yHyH0P7QHIBdjT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23026 - Výměna kotlů D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2"/>
  <sheetViews>
    <sheetView showGridLines="0" tabSelected="1" workbookViewId="0" topLeftCell="A132">
      <selection activeCell="F147" sqref="F14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AT2" s="16" t="s">
        <v>5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9"/>
      <c r="AT3" s="16" t="s">
        <v>80</v>
      </c>
    </row>
    <row r="4" spans="2:46" s="1" customFormat="1" ht="24.95" customHeight="1">
      <c r="B4" s="19"/>
      <c r="D4" s="104" t="s">
        <v>81</v>
      </c>
      <c r="L4" s="19"/>
      <c r="M4" s="105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3"/>
      <c r="B6" s="38"/>
      <c r="C6" s="33"/>
      <c r="D6" s="106" t="s">
        <v>16</v>
      </c>
      <c r="E6" s="33"/>
      <c r="F6" s="33"/>
      <c r="G6" s="33"/>
      <c r="H6" s="33"/>
      <c r="I6" s="33"/>
      <c r="J6" s="33"/>
      <c r="K6" s="33"/>
      <c r="L6" s="50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s="2" customFormat="1" ht="16.5" customHeight="1">
      <c r="A7" s="33"/>
      <c r="B7" s="38"/>
      <c r="C7" s="33"/>
      <c r="D7" s="33"/>
      <c r="E7" s="272" t="s">
        <v>17</v>
      </c>
      <c r="F7" s="273"/>
      <c r="G7" s="273"/>
      <c r="H7" s="273"/>
      <c r="I7" s="33"/>
      <c r="J7" s="33"/>
      <c r="K7" s="33"/>
      <c r="L7" s="50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s="2" customFormat="1" ht="11.25">
      <c r="A8" s="33"/>
      <c r="B8" s="38"/>
      <c r="C8" s="33"/>
      <c r="D8" s="33"/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2" customHeight="1">
      <c r="A9" s="33"/>
      <c r="B9" s="38"/>
      <c r="C9" s="33"/>
      <c r="D9" s="106" t="s">
        <v>18</v>
      </c>
      <c r="E9" s="33"/>
      <c r="F9" s="107" t="s">
        <v>1</v>
      </c>
      <c r="G9" s="33"/>
      <c r="H9" s="33"/>
      <c r="I9" s="106" t="s">
        <v>19</v>
      </c>
      <c r="J9" s="107" t="s">
        <v>1</v>
      </c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106" t="s">
        <v>20</v>
      </c>
      <c r="E10" s="33"/>
      <c r="F10" s="107" t="s">
        <v>21</v>
      </c>
      <c r="G10" s="33"/>
      <c r="H10" s="33"/>
      <c r="I10" s="106" t="s">
        <v>22</v>
      </c>
      <c r="J10" s="108" t="str">
        <f>'Rekapitulace stavby'!AN8</f>
        <v>22. 11. 2023</v>
      </c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0.9" customHeight="1">
      <c r="A11" s="33"/>
      <c r="B11" s="38"/>
      <c r="C11" s="33"/>
      <c r="D11" s="33"/>
      <c r="E11" s="33"/>
      <c r="F11" s="33"/>
      <c r="G11" s="33"/>
      <c r="H11" s="33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6" t="s">
        <v>24</v>
      </c>
      <c r="E12" s="33"/>
      <c r="F12" s="33"/>
      <c r="G12" s="33"/>
      <c r="H12" s="33"/>
      <c r="I12" s="106" t="s">
        <v>25</v>
      </c>
      <c r="J12" s="107" t="str">
        <f>IF('Rekapitulace stavby'!AN10="","",'Rekapitulace stavby'!AN10)</f>
        <v/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8" customHeight="1">
      <c r="A13" s="33"/>
      <c r="B13" s="38"/>
      <c r="C13" s="33"/>
      <c r="D13" s="33"/>
      <c r="E13" s="107" t="str">
        <f>IF('Rekapitulace stavby'!E11="","",'Rekapitulace stavby'!E11)</f>
        <v xml:space="preserve"> </v>
      </c>
      <c r="F13" s="33"/>
      <c r="G13" s="33"/>
      <c r="H13" s="33"/>
      <c r="I13" s="106" t="s">
        <v>26</v>
      </c>
      <c r="J13" s="107" t="str">
        <f>IF('Rekapitulace stavby'!AN11="","",'Rekapitulace stavby'!AN11)</f>
        <v/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6.95" customHeight="1">
      <c r="A14" s="33"/>
      <c r="B14" s="38"/>
      <c r="C14" s="33"/>
      <c r="D14" s="33"/>
      <c r="E14" s="33"/>
      <c r="F14" s="33"/>
      <c r="G14" s="33"/>
      <c r="H14" s="33"/>
      <c r="I14" s="33"/>
      <c r="J14" s="33"/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>
      <c r="A15" s="33"/>
      <c r="B15" s="38"/>
      <c r="C15" s="33"/>
      <c r="D15" s="106" t="s">
        <v>27</v>
      </c>
      <c r="E15" s="33"/>
      <c r="F15" s="33"/>
      <c r="G15" s="33"/>
      <c r="H15" s="33"/>
      <c r="I15" s="106" t="s">
        <v>25</v>
      </c>
      <c r="J15" s="29" t="str">
        <f>'Rekapitulace stavby'!AN13</f>
        <v>Vyplň údaj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8" customHeight="1">
      <c r="A16" s="33"/>
      <c r="B16" s="38"/>
      <c r="C16" s="33"/>
      <c r="D16" s="33"/>
      <c r="E16" s="274" t="str">
        <f>'Rekapitulace stavby'!E14</f>
        <v>Vyplň údaj</v>
      </c>
      <c r="F16" s="275"/>
      <c r="G16" s="275"/>
      <c r="H16" s="275"/>
      <c r="I16" s="106" t="s">
        <v>26</v>
      </c>
      <c r="J16" s="29" t="str">
        <f>'Rekapitulace stavby'!AN14</f>
        <v>Vyplň údaj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6.95" customHeight="1">
      <c r="A17" s="33"/>
      <c r="B17" s="38"/>
      <c r="C17" s="33"/>
      <c r="D17" s="33"/>
      <c r="E17" s="33"/>
      <c r="F17" s="33"/>
      <c r="G17" s="33"/>
      <c r="H17" s="33"/>
      <c r="I17" s="33"/>
      <c r="J17" s="33"/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8"/>
      <c r="C18" s="33"/>
      <c r="D18" s="106" t="s">
        <v>29</v>
      </c>
      <c r="E18" s="33"/>
      <c r="F18" s="33"/>
      <c r="G18" s="33"/>
      <c r="H18" s="33"/>
      <c r="I18" s="106" t="s">
        <v>25</v>
      </c>
      <c r="J18" s="107" t="str">
        <f>IF('Rekapitulace stavby'!AN16="","",'Rekapitulace stavby'!AN16)</f>
        <v/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8"/>
      <c r="C19" s="33"/>
      <c r="D19" s="33"/>
      <c r="E19" s="107" t="str">
        <f>IF('Rekapitulace stavby'!E17="","",'Rekapitulace stavby'!E17)</f>
        <v xml:space="preserve"> </v>
      </c>
      <c r="F19" s="33"/>
      <c r="G19" s="33"/>
      <c r="H19" s="33"/>
      <c r="I19" s="106" t="s">
        <v>26</v>
      </c>
      <c r="J19" s="107" t="str">
        <f>IF('Rekapitulace stavby'!AN17="","",'Rekapitulace stavby'!AN17)</f>
        <v/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8"/>
      <c r="C21" s="33"/>
      <c r="D21" s="106" t="s">
        <v>30</v>
      </c>
      <c r="E21" s="33"/>
      <c r="F21" s="33"/>
      <c r="G21" s="33"/>
      <c r="H21" s="33"/>
      <c r="I21" s="106" t="s">
        <v>25</v>
      </c>
      <c r="J21" s="107" t="str">
        <f>IF('Rekapitulace stavby'!AN19="","",'Rekapitulace stavby'!AN19)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8"/>
      <c r="C22" s="33"/>
      <c r="D22" s="33"/>
      <c r="E22" s="107" t="str">
        <f>IF('Rekapitulace stavby'!E20="","",'Rekapitulace stavby'!E20)</f>
        <v xml:space="preserve"> </v>
      </c>
      <c r="F22" s="33"/>
      <c r="G22" s="33"/>
      <c r="H22" s="33"/>
      <c r="I22" s="106" t="s">
        <v>26</v>
      </c>
      <c r="J22" s="107" t="str">
        <f>IF('Rekapitulace stavby'!AN20="","",'Rekapitulace stavby'!AN20)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8"/>
      <c r="C23" s="33"/>
      <c r="D23" s="33"/>
      <c r="E23" s="33"/>
      <c r="F23" s="33"/>
      <c r="G23" s="33"/>
      <c r="H23" s="33"/>
      <c r="I23" s="33"/>
      <c r="J23" s="33"/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8"/>
      <c r="C24" s="33"/>
      <c r="D24" s="106" t="s">
        <v>32</v>
      </c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8" customFormat="1" ht="16.5" customHeight="1">
      <c r="A25" s="109"/>
      <c r="B25" s="110"/>
      <c r="C25" s="109"/>
      <c r="D25" s="109"/>
      <c r="E25" s="276" t="s">
        <v>1</v>
      </c>
      <c r="F25" s="276"/>
      <c r="G25" s="276"/>
      <c r="H25" s="276"/>
      <c r="I25" s="109"/>
      <c r="J25" s="109"/>
      <c r="K25" s="109"/>
      <c r="L25" s="111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</row>
    <row r="26" spans="1:31" s="2" customFormat="1" ht="6.95" customHeight="1">
      <c r="A26" s="33"/>
      <c r="B26" s="38"/>
      <c r="C26" s="33"/>
      <c r="D26" s="33"/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112"/>
      <c r="E27" s="112"/>
      <c r="F27" s="112"/>
      <c r="G27" s="112"/>
      <c r="H27" s="112"/>
      <c r="I27" s="112"/>
      <c r="J27" s="112"/>
      <c r="K27" s="112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25.35" customHeight="1">
      <c r="A28" s="33"/>
      <c r="B28" s="38"/>
      <c r="C28" s="33"/>
      <c r="D28" s="113" t="s">
        <v>33</v>
      </c>
      <c r="E28" s="33"/>
      <c r="F28" s="33"/>
      <c r="G28" s="33"/>
      <c r="H28" s="33"/>
      <c r="I28" s="33"/>
      <c r="J28" s="114">
        <f>ROUND(J119,2)</f>
        <v>0</v>
      </c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2"/>
      <c r="E29" s="112"/>
      <c r="F29" s="112"/>
      <c r="G29" s="112"/>
      <c r="H29" s="112"/>
      <c r="I29" s="112"/>
      <c r="J29" s="112"/>
      <c r="K29" s="11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8"/>
      <c r="C30" s="33"/>
      <c r="D30" s="33"/>
      <c r="E30" s="33"/>
      <c r="F30" s="115" t="s">
        <v>35</v>
      </c>
      <c r="G30" s="33"/>
      <c r="H30" s="33"/>
      <c r="I30" s="115" t="s">
        <v>34</v>
      </c>
      <c r="J30" s="115" t="s">
        <v>36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8"/>
      <c r="C31" s="33"/>
      <c r="D31" s="116" t="s">
        <v>37</v>
      </c>
      <c r="E31" s="106" t="s">
        <v>38</v>
      </c>
      <c r="F31" s="117">
        <f>ROUND((SUM(BE119:BE191)),2)</f>
        <v>0</v>
      </c>
      <c r="G31" s="33"/>
      <c r="H31" s="33"/>
      <c r="I31" s="118">
        <v>0.21</v>
      </c>
      <c r="J31" s="117">
        <f>ROUND(((SUM(BE119:BE191))*I31),2)</f>
        <v>0</v>
      </c>
      <c r="K31" s="3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106" t="s">
        <v>39</v>
      </c>
      <c r="F32" s="117">
        <f>ROUND((SUM(BF119:BF191)),2)</f>
        <v>0</v>
      </c>
      <c r="G32" s="33"/>
      <c r="H32" s="33"/>
      <c r="I32" s="118">
        <v>0.15</v>
      </c>
      <c r="J32" s="117">
        <f>ROUND(((SUM(BF119:BF191))*I32),2)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8"/>
      <c r="C33" s="33"/>
      <c r="D33" s="33"/>
      <c r="E33" s="106" t="s">
        <v>40</v>
      </c>
      <c r="F33" s="117">
        <f>ROUND((SUM(BG119:BG191)),2)</f>
        <v>0</v>
      </c>
      <c r="G33" s="33"/>
      <c r="H33" s="33"/>
      <c r="I33" s="118">
        <v>0.21</v>
      </c>
      <c r="J33" s="117">
        <f>0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106" t="s">
        <v>41</v>
      </c>
      <c r="F34" s="117">
        <f>ROUND((SUM(BH119:BH191)),2)</f>
        <v>0</v>
      </c>
      <c r="G34" s="33"/>
      <c r="H34" s="33"/>
      <c r="I34" s="118">
        <v>0.15</v>
      </c>
      <c r="J34" s="117">
        <f>0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6" t="s">
        <v>42</v>
      </c>
      <c r="F35" s="117">
        <f>ROUND((SUM(BI119:BI191)),2)</f>
        <v>0</v>
      </c>
      <c r="G35" s="33"/>
      <c r="H35" s="33"/>
      <c r="I35" s="118">
        <v>0</v>
      </c>
      <c r="J35" s="117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6.95" customHeight="1">
      <c r="A36" s="33"/>
      <c r="B36" s="38"/>
      <c r="C36" s="33"/>
      <c r="D36" s="33"/>
      <c r="E36" s="33"/>
      <c r="F36" s="33"/>
      <c r="G36" s="33"/>
      <c r="H36" s="33"/>
      <c r="I36" s="33"/>
      <c r="J36" s="33"/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25.35" customHeight="1">
      <c r="A37" s="33"/>
      <c r="B37" s="38"/>
      <c r="C37" s="119"/>
      <c r="D37" s="120" t="s">
        <v>43</v>
      </c>
      <c r="E37" s="121"/>
      <c r="F37" s="121"/>
      <c r="G37" s="122" t="s">
        <v>44</v>
      </c>
      <c r="H37" s="123" t="s">
        <v>45</v>
      </c>
      <c r="I37" s="121"/>
      <c r="J37" s="124">
        <f>SUM(J28:J35)</f>
        <v>0</v>
      </c>
      <c r="K37" s="125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2:12" s="1" customFormat="1" ht="14.45" customHeight="1">
      <c r="B39" s="19"/>
      <c r="L39" s="19"/>
    </row>
    <row r="40" spans="2:12" s="1" customFormat="1" ht="14.45" customHeight="1">
      <c r="B40" s="19"/>
      <c r="L40" s="19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26" t="s">
        <v>46</v>
      </c>
      <c r="E50" s="127"/>
      <c r="F50" s="127"/>
      <c r="G50" s="126" t="s">
        <v>47</v>
      </c>
      <c r="H50" s="127"/>
      <c r="I50" s="127"/>
      <c r="J50" s="127"/>
      <c r="K50" s="127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28" t="s">
        <v>48</v>
      </c>
      <c r="E61" s="129"/>
      <c r="F61" s="130" t="s">
        <v>49</v>
      </c>
      <c r="G61" s="128" t="s">
        <v>48</v>
      </c>
      <c r="H61" s="129"/>
      <c r="I61" s="129"/>
      <c r="J61" s="131" t="s">
        <v>49</v>
      </c>
      <c r="K61" s="129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26" t="s">
        <v>50</v>
      </c>
      <c r="E65" s="132"/>
      <c r="F65" s="132"/>
      <c r="G65" s="126" t="s">
        <v>51</v>
      </c>
      <c r="H65" s="132"/>
      <c r="I65" s="132"/>
      <c r="J65" s="132"/>
      <c r="K65" s="132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28" t="s">
        <v>48</v>
      </c>
      <c r="E76" s="129"/>
      <c r="F76" s="130" t="s">
        <v>49</v>
      </c>
      <c r="G76" s="128" t="s">
        <v>48</v>
      </c>
      <c r="H76" s="129"/>
      <c r="I76" s="129"/>
      <c r="J76" s="131" t="s">
        <v>49</v>
      </c>
      <c r="K76" s="129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82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50" t="str">
        <f>E7</f>
        <v>Výměna kotlů Dejvická 688/27, byt č. 5 a 10</v>
      </c>
      <c r="F85" s="277"/>
      <c r="G85" s="277"/>
      <c r="H85" s="277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28" t="s">
        <v>20</v>
      </c>
      <c r="D87" s="35"/>
      <c r="E87" s="35"/>
      <c r="F87" s="26" t="str">
        <f>F10</f>
        <v xml:space="preserve"> </v>
      </c>
      <c r="G87" s="35"/>
      <c r="H87" s="35"/>
      <c r="I87" s="28" t="s">
        <v>22</v>
      </c>
      <c r="J87" s="65" t="str">
        <f>IF(J10="","",J10)</f>
        <v>22. 11. 2023</v>
      </c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2" customHeight="1">
      <c r="A89" s="33"/>
      <c r="B89" s="34"/>
      <c r="C89" s="28" t="s">
        <v>24</v>
      </c>
      <c r="D89" s="35"/>
      <c r="E89" s="35"/>
      <c r="F89" s="26" t="str">
        <f>E13</f>
        <v xml:space="preserve"> </v>
      </c>
      <c r="G89" s="35"/>
      <c r="H89" s="35"/>
      <c r="I89" s="28" t="s">
        <v>29</v>
      </c>
      <c r="J89" s="31" t="str">
        <f>E19</f>
        <v xml:space="preserve"> 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5.2" customHeight="1">
      <c r="A90" s="33"/>
      <c r="B90" s="34"/>
      <c r="C90" s="28" t="s">
        <v>27</v>
      </c>
      <c r="D90" s="35"/>
      <c r="E90" s="35"/>
      <c r="F90" s="26" t="str">
        <f>IF(E16="","",E16)</f>
        <v>Vyplň údaj</v>
      </c>
      <c r="G90" s="35"/>
      <c r="H90" s="35"/>
      <c r="I90" s="28" t="s">
        <v>30</v>
      </c>
      <c r="J90" s="31" t="str">
        <f>E22</f>
        <v xml:space="preserve"> </v>
      </c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0.35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9.25" customHeight="1">
      <c r="A92" s="33"/>
      <c r="B92" s="34"/>
      <c r="C92" s="137" t="s">
        <v>83</v>
      </c>
      <c r="D92" s="138"/>
      <c r="E92" s="138"/>
      <c r="F92" s="138"/>
      <c r="G92" s="138"/>
      <c r="H92" s="138"/>
      <c r="I92" s="138"/>
      <c r="J92" s="139" t="s">
        <v>84</v>
      </c>
      <c r="K92" s="138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2.9" customHeight="1">
      <c r="A94" s="33"/>
      <c r="B94" s="34"/>
      <c r="C94" s="140" t="s">
        <v>85</v>
      </c>
      <c r="D94" s="35"/>
      <c r="E94" s="35"/>
      <c r="F94" s="35"/>
      <c r="G94" s="35"/>
      <c r="H94" s="35"/>
      <c r="I94" s="35"/>
      <c r="J94" s="83">
        <f>J119</f>
        <v>0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U94" s="16" t="s">
        <v>86</v>
      </c>
    </row>
    <row r="95" spans="2:12" s="9" customFormat="1" ht="24.95" customHeight="1">
      <c r="B95" s="141"/>
      <c r="C95" s="142"/>
      <c r="D95" s="143" t="s">
        <v>87</v>
      </c>
      <c r="E95" s="144"/>
      <c r="F95" s="144"/>
      <c r="G95" s="144"/>
      <c r="H95" s="144"/>
      <c r="I95" s="144"/>
      <c r="J95" s="145">
        <f>J120</f>
        <v>0</v>
      </c>
      <c r="K95" s="142"/>
      <c r="L95" s="146"/>
    </row>
    <row r="96" spans="2:12" s="10" customFormat="1" ht="19.9" customHeight="1">
      <c r="B96" s="147"/>
      <c r="C96" s="148"/>
      <c r="D96" s="149" t="s">
        <v>88</v>
      </c>
      <c r="E96" s="150"/>
      <c r="F96" s="150"/>
      <c r="G96" s="150"/>
      <c r="H96" s="150"/>
      <c r="I96" s="150"/>
      <c r="J96" s="151">
        <f>J121</f>
        <v>0</v>
      </c>
      <c r="K96" s="148"/>
      <c r="L96" s="152"/>
    </row>
    <row r="97" spans="2:12" s="10" customFormat="1" ht="19.9" customHeight="1">
      <c r="B97" s="147"/>
      <c r="C97" s="148"/>
      <c r="D97" s="149" t="s">
        <v>89</v>
      </c>
      <c r="E97" s="150"/>
      <c r="F97" s="150"/>
      <c r="G97" s="150"/>
      <c r="H97" s="150"/>
      <c r="I97" s="150"/>
      <c r="J97" s="151">
        <f>J132</f>
        <v>0</v>
      </c>
      <c r="K97" s="148"/>
      <c r="L97" s="152"/>
    </row>
    <row r="98" spans="2:12" s="10" customFormat="1" ht="19.9" customHeight="1">
      <c r="B98" s="147"/>
      <c r="C98" s="148"/>
      <c r="D98" s="149" t="s">
        <v>90</v>
      </c>
      <c r="E98" s="150"/>
      <c r="F98" s="150"/>
      <c r="G98" s="150"/>
      <c r="H98" s="150"/>
      <c r="I98" s="150"/>
      <c r="J98" s="151">
        <f>J148</f>
        <v>0</v>
      </c>
      <c r="K98" s="148"/>
      <c r="L98" s="152"/>
    </row>
    <row r="99" spans="2:12" s="10" customFormat="1" ht="19.9" customHeight="1">
      <c r="B99" s="147"/>
      <c r="C99" s="148"/>
      <c r="D99" s="149" t="s">
        <v>91</v>
      </c>
      <c r="E99" s="150"/>
      <c r="F99" s="150"/>
      <c r="G99" s="150"/>
      <c r="H99" s="150"/>
      <c r="I99" s="150"/>
      <c r="J99" s="151">
        <f>J158</f>
        <v>0</v>
      </c>
      <c r="K99" s="148"/>
      <c r="L99" s="152"/>
    </row>
    <row r="100" spans="2:12" s="10" customFormat="1" ht="19.9" customHeight="1">
      <c r="B100" s="147"/>
      <c r="C100" s="148"/>
      <c r="D100" s="149" t="s">
        <v>92</v>
      </c>
      <c r="E100" s="150"/>
      <c r="F100" s="150"/>
      <c r="G100" s="150"/>
      <c r="H100" s="150"/>
      <c r="I100" s="150"/>
      <c r="J100" s="151">
        <f>J168</f>
        <v>0</v>
      </c>
      <c r="K100" s="148"/>
      <c r="L100" s="152"/>
    </row>
    <row r="101" spans="2:12" s="9" customFormat="1" ht="24.95" customHeight="1">
      <c r="B101" s="141"/>
      <c r="C101" s="142"/>
      <c r="D101" s="143" t="s">
        <v>93</v>
      </c>
      <c r="E101" s="144"/>
      <c r="F101" s="144"/>
      <c r="G101" s="144"/>
      <c r="H101" s="144"/>
      <c r="I101" s="144"/>
      <c r="J101" s="145">
        <f>J178</f>
        <v>0</v>
      </c>
      <c r="K101" s="142"/>
      <c r="L101" s="146"/>
    </row>
    <row r="102" spans="1:31" s="2" customFormat="1" ht="21.75" customHeight="1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6.95" customHeight="1">
      <c r="A103" s="33"/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31" s="2" customFormat="1" ht="6.95" customHeight="1">
      <c r="A107" s="33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24.95" customHeight="1">
      <c r="A108" s="33"/>
      <c r="B108" s="34"/>
      <c r="C108" s="22" t="s">
        <v>94</v>
      </c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" customHeight="1">
      <c r="A110" s="33"/>
      <c r="B110" s="34"/>
      <c r="C110" s="28" t="s">
        <v>16</v>
      </c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6.5" customHeight="1">
      <c r="A111" s="33"/>
      <c r="B111" s="34"/>
      <c r="C111" s="35"/>
      <c r="D111" s="35"/>
      <c r="E111" s="250" t="str">
        <f>E7</f>
        <v>Výměna kotlů Dejvická 688/27, byt č. 5 a 10</v>
      </c>
      <c r="F111" s="277"/>
      <c r="G111" s="277"/>
      <c r="H111" s="277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20</v>
      </c>
      <c r="D113" s="35"/>
      <c r="E113" s="35"/>
      <c r="F113" s="26" t="str">
        <f>F10</f>
        <v xml:space="preserve"> </v>
      </c>
      <c r="G113" s="35"/>
      <c r="H113" s="35"/>
      <c r="I113" s="28" t="s">
        <v>22</v>
      </c>
      <c r="J113" s="65" t="str">
        <f>IF(J10="","",J10)</f>
        <v>22. 11. 2023</v>
      </c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5.2" customHeight="1">
      <c r="A115" s="33"/>
      <c r="B115" s="34"/>
      <c r="C115" s="28" t="s">
        <v>24</v>
      </c>
      <c r="D115" s="35"/>
      <c r="E115" s="35"/>
      <c r="F115" s="26" t="str">
        <f>E13</f>
        <v xml:space="preserve"> </v>
      </c>
      <c r="G115" s="35"/>
      <c r="H115" s="35"/>
      <c r="I115" s="28" t="s">
        <v>29</v>
      </c>
      <c r="J115" s="31" t="str">
        <f>E19</f>
        <v xml:space="preserve"> 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5.2" customHeight="1">
      <c r="A116" s="33"/>
      <c r="B116" s="34"/>
      <c r="C116" s="28" t="s">
        <v>27</v>
      </c>
      <c r="D116" s="35"/>
      <c r="E116" s="35"/>
      <c r="F116" s="26" t="str">
        <f>IF(E16="","",E16)</f>
        <v>Vyplň údaj</v>
      </c>
      <c r="G116" s="35"/>
      <c r="H116" s="35"/>
      <c r="I116" s="28" t="s">
        <v>30</v>
      </c>
      <c r="J116" s="31" t="str">
        <f>E22</f>
        <v xml:space="preserve"> </v>
      </c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0.35" customHeight="1">
      <c r="A117" s="33"/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1" customFormat="1" ht="29.25" customHeight="1">
      <c r="A118" s="153"/>
      <c r="B118" s="154"/>
      <c r="C118" s="155" t="s">
        <v>95</v>
      </c>
      <c r="D118" s="156" t="s">
        <v>58</v>
      </c>
      <c r="E118" s="156" t="s">
        <v>54</v>
      </c>
      <c r="F118" s="156" t="s">
        <v>55</v>
      </c>
      <c r="G118" s="156" t="s">
        <v>96</v>
      </c>
      <c r="H118" s="156" t="s">
        <v>97</v>
      </c>
      <c r="I118" s="156" t="s">
        <v>98</v>
      </c>
      <c r="J118" s="157" t="s">
        <v>84</v>
      </c>
      <c r="K118" s="158" t="s">
        <v>99</v>
      </c>
      <c r="L118" s="159"/>
      <c r="M118" s="74" t="s">
        <v>1</v>
      </c>
      <c r="N118" s="75" t="s">
        <v>37</v>
      </c>
      <c r="O118" s="75" t="s">
        <v>100</v>
      </c>
      <c r="P118" s="75" t="s">
        <v>101</v>
      </c>
      <c r="Q118" s="75" t="s">
        <v>102</v>
      </c>
      <c r="R118" s="75" t="s">
        <v>103</v>
      </c>
      <c r="S118" s="75" t="s">
        <v>104</v>
      </c>
      <c r="T118" s="76" t="s">
        <v>105</v>
      </c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</row>
    <row r="119" spans="1:63" s="2" customFormat="1" ht="22.9" customHeight="1">
      <c r="A119" s="33"/>
      <c r="B119" s="34"/>
      <c r="C119" s="81" t="s">
        <v>106</v>
      </c>
      <c r="D119" s="35"/>
      <c r="E119" s="35"/>
      <c r="F119" s="35"/>
      <c r="G119" s="35"/>
      <c r="H119" s="35"/>
      <c r="I119" s="35"/>
      <c r="J119" s="160">
        <f>BK119</f>
        <v>0</v>
      </c>
      <c r="K119" s="35"/>
      <c r="L119" s="38"/>
      <c r="M119" s="77"/>
      <c r="N119" s="161"/>
      <c r="O119" s="78"/>
      <c r="P119" s="162">
        <f>P120+P178</f>
        <v>0</v>
      </c>
      <c r="Q119" s="78"/>
      <c r="R119" s="162">
        <f>R120+R178</f>
        <v>0.10016</v>
      </c>
      <c r="S119" s="78"/>
      <c r="T119" s="163">
        <f>T120+T178</f>
        <v>0.4525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6" t="s">
        <v>72</v>
      </c>
      <c r="AU119" s="16" t="s">
        <v>86</v>
      </c>
      <c r="BK119" s="164">
        <f>BK120+BK178</f>
        <v>0</v>
      </c>
    </row>
    <row r="120" spans="2:63" s="12" customFormat="1" ht="25.9" customHeight="1">
      <c r="B120" s="165"/>
      <c r="C120" s="166"/>
      <c r="D120" s="167" t="s">
        <v>72</v>
      </c>
      <c r="E120" s="168" t="s">
        <v>107</v>
      </c>
      <c r="F120" s="168" t="s">
        <v>108</v>
      </c>
      <c r="G120" s="166"/>
      <c r="H120" s="166"/>
      <c r="I120" s="169"/>
      <c r="J120" s="170">
        <f>BK120</f>
        <v>0</v>
      </c>
      <c r="K120" s="166"/>
      <c r="L120" s="171"/>
      <c r="M120" s="172"/>
      <c r="N120" s="173"/>
      <c r="O120" s="173"/>
      <c r="P120" s="174">
        <f>P121+P132+P148+P158+P168</f>
        <v>0</v>
      </c>
      <c r="Q120" s="173"/>
      <c r="R120" s="174">
        <f>R121+R132+R148+R158+R168</f>
        <v>0.10016</v>
      </c>
      <c r="S120" s="173"/>
      <c r="T120" s="175">
        <f>T121+T132+T148+T158+T168</f>
        <v>0.4525</v>
      </c>
      <c r="AR120" s="176" t="s">
        <v>80</v>
      </c>
      <c r="AT120" s="177" t="s">
        <v>72</v>
      </c>
      <c r="AU120" s="177" t="s">
        <v>73</v>
      </c>
      <c r="AY120" s="176" t="s">
        <v>109</v>
      </c>
      <c r="BK120" s="178">
        <f>BK121+BK132+BK148+BK158+BK168</f>
        <v>0</v>
      </c>
    </row>
    <row r="121" spans="2:63" s="12" customFormat="1" ht="22.9" customHeight="1">
      <c r="B121" s="165"/>
      <c r="C121" s="166"/>
      <c r="D121" s="167" t="s">
        <v>72</v>
      </c>
      <c r="E121" s="179" t="s">
        <v>110</v>
      </c>
      <c r="F121" s="179" t="s">
        <v>111</v>
      </c>
      <c r="G121" s="166"/>
      <c r="H121" s="166"/>
      <c r="I121" s="169"/>
      <c r="J121" s="180">
        <f>BK121</f>
        <v>0</v>
      </c>
      <c r="K121" s="166"/>
      <c r="L121" s="171"/>
      <c r="M121" s="172"/>
      <c r="N121" s="173"/>
      <c r="O121" s="173"/>
      <c r="P121" s="174">
        <f>SUM(P122:P131)</f>
        <v>0</v>
      </c>
      <c r="Q121" s="173"/>
      <c r="R121" s="174">
        <f>SUM(R122:R131)</f>
        <v>0.00506</v>
      </c>
      <c r="S121" s="173"/>
      <c r="T121" s="175">
        <f>SUM(T122:T131)</f>
        <v>0</v>
      </c>
      <c r="AR121" s="176" t="s">
        <v>80</v>
      </c>
      <c r="AT121" s="177" t="s">
        <v>72</v>
      </c>
      <c r="AU121" s="177" t="s">
        <v>78</v>
      </c>
      <c r="AY121" s="176" t="s">
        <v>109</v>
      </c>
      <c r="BK121" s="178">
        <f>SUM(BK122:BK131)</f>
        <v>0</v>
      </c>
    </row>
    <row r="122" spans="1:65" s="2" customFormat="1" ht="24.2" customHeight="1">
      <c r="A122" s="33"/>
      <c r="B122" s="34"/>
      <c r="C122" s="181" t="s">
        <v>78</v>
      </c>
      <c r="D122" s="181" t="s">
        <v>112</v>
      </c>
      <c r="E122" s="182" t="s">
        <v>113</v>
      </c>
      <c r="F122" s="183" t="s">
        <v>114</v>
      </c>
      <c r="G122" s="184" t="s">
        <v>115</v>
      </c>
      <c r="H122" s="185">
        <v>2</v>
      </c>
      <c r="I122" s="186"/>
      <c r="J122" s="187">
        <f>ROUND(I122*H122,2)</f>
        <v>0</v>
      </c>
      <c r="K122" s="188"/>
      <c r="L122" s="38"/>
      <c r="M122" s="189" t="s">
        <v>1</v>
      </c>
      <c r="N122" s="190" t="s">
        <v>38</v>
      </c>
      <c r="O122" s="70"/>
      <c r="P122" s="191">
        <f>O122*H122</f>
        <v>0</v>
      </c>
      <c r="Q122" s="191">
        <v>0.00237</v>
      </c>
      <c r="R122" s="191">
        <f>Q122*H122</f>
        <v>0.00474</v>
      </c>
      <c r="S122" s="191">
        <v>0</v>
      </c>
      <c r="T122" s="192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93" t="s">
        <v>116</v>
      </c>
      <c r="AT122" s="193" t="s">
        <v>112</v>
      </c>
      <c r="AU122" s="193" t="s">
        <v>80</v>
      </c>
      <c r="AY122" s="16" t="s">
        <v>109</v>
      </c>
      <c r="BE122" s="194">
        <f>IF(N122="základní",J122,0)</f>
        <v>0</v>
      </c>
      <c r="BF122" s="194">
        <f>IF(N122="snížená",J122,0)</f>
        <v>0</v>
      </c>
      <c r="BG122" s="194">
        <f>IF(N122="zákl. přenesená",J122,0)</f>
        <v>0</v>
      </c>
      <c r="BH122" s="194">
        <f>IF(N122="sníž. přenesená",J122,0)</f>
        <v>0</v>
      </c>
      <c r="BI122" s="194">
        <f>IF(N122="nulová",J122,0)</f>
        <v>0</v>
      </c>
      <c r="BJ122" s="16" t="s">
        <v>78</v>
      </c>
      <c r="BK122" s="194">
        <f>ROUND(I122*H122,2)</f>
        <v>0</v>
      </c>
      <c r="BL122" s="16" t="s">
        <v>116</v>
      </c>
      <c r="BM122" s="193" t="s">
        <v>117</v>
      </c>
    </row>
    <row r="123" spans="2:51" s="13" customFormat="1" ht="11.25">
      <c r="B123" s="195"/>
      <c r="C123" s="196"/>
      <c r="D123" s="197" t="s">
        <v>118</v>
      </c>
      <c r="E123" s="198" t="s">
        <v>1</v>
      </c>
      <c r="F123" s="199" t="s">
        <v>119</v>
      </c>
      <c r="G123" s="196"/>
      <c r="H123" s="198" t="s">
        <v>1</v>
      </c>
      <c r="I123" s="200"/>
      <c r="J123" s="196"/>
      <c r="K123" s="196"/>
      <c r="L123" s="201"/>
      <c r="M123" s="202"/>
      <c r="N123" s="203"/>
      <c r="O123" s="203"/>
      <c r="P123" s="203"/>
      <c r="Q123" s="203"/>
      <c r="R123" s="203"/>
      <c r="S123" s="203"/>
      <c r="T123" s="204"/>
      <c r="AT123" s="205" t="s">
        <v>118</v>
      </c>
      <c r="AU123" s="205" t="s">
        <v>80</v>
      </c>
      <c r="AV123" s="13" t="s">
        <v>78</v>
      </c>
      <c r="AW123" s="13" t="s">
        <v>31</v>
      </c>
      <c r="AX123" s="13" t="s">
        <v>73</v>
      </c>
      <c r="AY123" s="205" t="s">
        <v>109</v>
      </c>
    </row>
    <row r="124" spans="2:51" s="14" customFormat="1" ht="11.25">
      <c r="B124" s="206"/>
      <c r="C124" s="207"/>
      <c r="D124" s="197" t="s">
        <v>118</v>
      </c>
      <c r="E124" s="208" t="s">
        <v>1</v>
      </c>
      <c r="F124" s="209" t="s">
        <v>120</v>
      </c>
      <c r="G124" s="207"/>
      <c r="H124" s="210">
        <v>2</v>
      </c>
      <c r="I124" s="211"/>
      <c r="J124" s="207"/>
      <c r="K124" s="207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118</v>
      </c>
      <c r="AU124" s="216" t="s">
        <v>80</v>
      </c>
      <c r="AV124" s="14" t="s">
        <v>80</v>
      </c>
      <c r="AW124" s="14" t="s">
        <v>31</v>
      </c>
      <c r="AX124" s="14" t="s">
        <v>78</v>
      </c>
      <c r="AY124" s="216" t="s">
        <v>109</v>
      </c>
    </row>
    <row r="125" spans="1:65" s="2" customFormat="1" ht="16.5" customHeight="1">
      <c r="A125" s="33"/>
      <c r="B125" s="34"/>
      <c r="C125" s="181" t="s">
        <v>80</v>
      </c>
      <c r="D125" s="181" t="s">
        <v>112</v>
      </c>
      <c r="E125" s="182" t="s">
        <v>121</v>
      </c>
      <c r="F125" s="183" t="s">
        <v>122</v>
      </c>
      <c r="G125" s="184" t="s">
        <v>123</v>
      </c>
      <c r="H125" s="185">
        <v>2</v>
      </c>
      <c r="I125" s="186"/>
      <c r="J125" s="187">
        <f aca="true" t="shared" si="0" ref="J125:J131">ROUND(I125*H125,2)</f>
        <v>0</v>
      </c>
      <c r="K125" s="188"/>
      <c r="L125" s="38"/>
      <c r="M125" s="189" t="s">
        <v>1</v>
      </c>
      <c r="N125" s="190" t="s">
        <v>38</v>
      </c>
      <c r="O125" s="70"/>
      <c r="P125" s="191">
        <f aca="true" t="shared" si="1" ref="P125:P131">O125*H125</f>
        <v>0</v>
      </c>
      <c r="Q125" s="191">
        <v>0</v>
      </c>
      <c r="R125" s="191">
        <f aca="true" t="shared" si="2" ref="R125:R131">Q125*H125</f>
        <v>0</v>
      </c>
      <c r="S125" s="191">
        <v>0</v>
      </c>
      <c r="T125" s="192">
        <f aca="true" t="shared" si="3" ref="T125:T131"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93" t="s">
        <v>116</v>
      </c>
      <c r="AT125" s="193" t="s">
        <v>112</v>
      </c>
      <c r="AU125" s="193" t="s">
        <v>80</v>
      </c>
      <c r="AY125" s="16" t="s">
        <v>109</v>
      </c>
      <c r="BE125" s="194">
        <f aca="true" t="shared" si="4" ref="BE125:BE131">IF(N125="základní",J125,0)</f>
        <v>0</v>
      </c>
      <c r="BF125" s="194">
        <f aca="true" t="shared" si="5" ref="BF125:BF131">IF(N125="snížená",J125,0)</f>
        <v>0</v>
      </c>
      <c r="BG125" s="194">
        <f aca="true" t="shared" si="6" ref="BG125:BG131">IF(N125="zákl. přenesená",J125,0)</f>
        <v>0</v>
      </c>
      <c r="BH125" s="194">
        <f aca="true" t="shared" si="7" ref="BH125:BH131">IF(N125="sníž. přenesená",J125,0)</f>
        <v>0</v>
      </c>
      <c r="BI125" s="194">
        <f aca="true" t="shared" si="8" ref="BI125:BI131">IF(N125="nulová",J125,0)</f>
        <v>0</v>
      </c>
      <c r="BJ125" s="16" t="s">
        <v>78</v>
      </c>
      <c r="BK125" s="194">
        <f aca="true" t="shared" si="9" ref="BK125:BK131">ROUND(I125*H125,2)</f>
        <v>0</v>
      </c>
      <c r="BL125" s="16" t="s">
        <v>116</v>
      </c>
      <c r="BM125" s="193" t="s">
        <v>124</v>
      </c>
    </row>
    <row r="126" spans="1:65" s="2" customFormat="1" ht="16.5" customHeight="1">
      <c r="A126" s="33"/>
      <c r="B126" s="34"/>
      <c r="C126" s="181" t="s">
        <v>125</v>
      </c>
      <c r="D126" s="181" t="s">
        <v>112</v>
      </c>
      <c r="E126" s="182" t="s">
        <v>126</v>
      </c>
      <c r="F126" s="183" t="s">
        <v>127</v>
      </c>
      <c r="G126" s="184" t="s">
        <v>123</v>
      </c>
      <c r="H126" s="185">
        <v>2</v>
      </c>
      <c r="I126" s="186"/>
      <c r="J126" s="187">
        <f t="shared" si="0"/>
        <v>0</v>
      </c>
      <c r="K126" s="188"/>
      <c r="L126" s="38"/>
      <c r="M126" s="189" t="s">
        <v>1</v>
      </c>
      <c r="N126" s="190" t="s">
        <v>38</v>
      </c>
      <c r="O126" s="70"/>
      <c r="P126" s="191">
        <f t="shared" si="1"/>
        <v>0</v>
      </c>
      <c r="Q126" s="191">
        <v>0</v>
      </c>
      <c r="R126" s="191">
        <f t="shared" si="2"/>
        <v>0</v>
      </c>
      <c r="S126" s="191">
        <v>0</v>
      </c>
      <c r="T126" s="192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93" t="s">
        <v>116</v>
      </c>
      <c r="AT126" s="193" t="s">
        <v>112</v>
      </c>
      <c r="AU126" s="193" t="s">
        <v>80</v>
      </c>
      <c r="AY126" s="16" t="s">
        <v>109</v>
      </c>
      <c r="BE126" s="194">
        <f t="shared" si="4"/>
        <v>0</v>
      </c>
      <c r="BF126" s="194">
        <f t="shared" si="5"/>
        <v>0</v>
      </c>
      <c r="BG126" s="194">
        <f t="shared" si="6"/>
        <v>0</v>
      </c>
      <c r="BH126" s="194">
        <f t="shared" si="7"/>
        <v>0</v>
      </c>
      <c r="BI126" s="194">
        <f t="shared" si="8"/>
        <v>0</v>
      </c>
      <c r="BJ126" s="16" t="s">
        <v>78</v>
      </c>
      <c r="BK126" s="194">
        <f t="shared" si="9"/>
        <v>0</v>
      </c>
      <c r="BL126" s="16" t="s">
        <v>116</v>
      </c>
      <c r="BM126" s="193" t="s">
        <v>128</v>
      </c>
    </row>
    <row r="127" spans="1:65" s="2" customFormat="1" ht="21.75" customHeight="1">
      <c r="A127" s="33"/>
      <c r="B127" s="34"/>
      <c r="C127" s="217" t="s">
        <v>129</v>
      </c>
      <c r="D127" s="217" t="s">
        <v>130</v>
      </c>
      <c r="E127" s="218" t="s">
        <v>131</v>
      </c>
      <c r="F127" s="219" t="s">
        <v>132</v>
      </c>
      <c r="G127" s="220" t="s">
        <v>123</v>
      </c>
      <c r="H127" s="221">
        <v>2</v>
      </c>
      <c r="I127" s="222"/>
      <c r="J127" s="223">
        <f t="shared" si="0"/>
        <v>0</v>
      </c>
      <c r="K127" s="224"/>
      <c r="L127" s="225"/>
      <c r="M127" s="226" t="s">
        <v>1</v>
      </c>
      <c r="N127" s="227" t="s">
        <v>38</v>
      </c>
      <c r="O127" s="70"/>
      <c r="P127" s="191">
        <f t="shared" si="1"/>
        <v>0</v>
      </c>
      <c r="Q127" s="191">
        <v>0.00014</v>
      </c>
      <c r="R127" s="191">
        <f t="shared" si="2"/>
        <v>0.00028</v>
      </c>
      <c r="S127" s="191">
        <v>0</v>
      </c>
      <c r="T127" s="192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93" t="s">
        <v>133</v>
      </c>
      <c r="AT127" s="193" t="s">
        <v>130</v>
      </c>
      <c r="AU127" s="193" t="s">
        <v>80</v>
      </c>
      <c r="AY127" s="16" t="s">
        <v>109</v>
      </c>
      <c r="BE127" s="194">
        <f t="shared" si="4"/>
        <v>0</v>
      </c>
      <c r="BF127" s="194">
        <f t="shared" si="5"/>
        <v>0</v>
      </c>
      <c r="BG127" s="194">
        <f t="shared" si="6"/>
        <v>0</v>
      </c>
      <c r="BH127" s="194">
        <f t="shared" si="7"/>
        <v>0</v>
      </c>
      <c r="BI127" s="194">
        <f t="shared" si="8"/>
        <v>0</v>
      </c>
      <c r="BJ127" s="16" t="s">
        <v>78</v>
      </c>
      <c r="BK127" s="194">
        <f t="shared" si="9"/>
        <v>0</v>
      </c>
      <c r="BL127" s="16" t="s">
        <v>116</v>
      </c>
      <c r="BM127" s="193" t="s">
        <v>134</v>
      </c>
    </row>
    <row r="128" spans="1:65" s="2" customFormat="1" ht="21.75" customHeight="1">
      <c r="A128" s="33"/>
      <c r="B128" s="34"/>
      <c r="C128" s="217" t="s">
        <v>135</v>
      </c>
      <c r="D128" s="217" t="s">
        <v>130</v>
      </c>
      <c r="E128" s="218" t="s">
        <v>136</v>
      </c>
      <c r="F128" s="219" t="s">
        <v>137</v>
      </c>
      <c r="G128" s="220" t="s">
        <v>138</v>
      </c>
      <c r="H128" s="221">
        <v>4</v>
      </c>
      <c r="I128" s="222"/>
      <c r="J128" s="223">
        <f t="shared" si="0"/>
        <v>0</v>
      </c>
      <c r="K128" s="224"/>
      <c r="L128" s="225"/>
      <c r="M128" s="226" t="s">
        <v>1</v>
      </c>
      <c r="N128" s="227" t="s">
        <v>38</v>
      </c>
      <c r="O128" s="70"/>
      <c r="P128" s="191">
        <f t="shared" si="1"/>
        <v>0</v>
      </c>
      <c r="Q128" s="191">
        <v>1E-05</v>
      </c>
      <c r="R128" s="191">
        <f t="shared" si="2"/>
        <v>4E-05</v>
      </c>
      <c r="S128" s="191">
        <v>0</v>
      </c>
      <c r="T128" s="192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93" t="s">
        <v>133</v>
      </c>
      <c r="AT128" s="193" t="s">
        <v>130</v>
      </c>
      <c r="AU128" s="193" t="s">
        <v>80</v>
      </c>
      <c r="AY128" s="16" t="s">
        <v>109</v>
      </c>
      <c r="BE128" s="194">
        <f t="shared" si="4"/>
        <v>0</v>
      </c>
      <c r="BF128" s="194">
        <f t="shared" si="5"/>
        <v>0</v>
      </c>
      <c r="BG128" s="194">
        <f t="shared" si="6"/>
        <v>0</v>
      </c>
      <c r="BH128" s="194">
        <f t="shared" si="7"/>
        <v>0</v>
      </c>
      <c r="BI128" s="194">
        <f t="shared" si="8"/>
        <v>0</v>
      </c>
      <c r="BJ128" s="16" t="s">
        <v>78</v>
      </c>
      <c r="BK128" s="194">
        <f t="shared" si="9"/>
        <v>0</v>
      </c>
      <c r="BL128" s="16" t="s">
        <v>116</v>
      </c>
      <c r="BM128" s="193" t="s">
        <v>139</v>
      </c>
    </row>
    <row r="129" spans="1:65" s="2" customFormat="1" ht="24.2" customHeight="1">
      <c r="A129" s="33"/>
      <c r="B129" s="34"/>
      <c r="C129" s="181" t="s">
        <v>140</v>
      </c>
      <c r="D129" s="181" t="s">
        <v>112</v>
      </c>
      <c r="E129" s="182" t="s">
        <v>141</v>
      </c>
      <c r="F129" s="183" t="s">
        <v>142</v>
      </c>
      <c r="G129" s="184" t="s">
        <v>143</v>
      </c>
      <c r="H129" s="185">
        <v>0.005</v>
      </c>
      <c r="I129" s="186"/>
      <c r="J129" s="187">
        <f t="shared" si="0"/>
        <v>0</v>
      </c>
      <c r="K129" s="188"/>
      <c r="L129" s="38"/>
      <c r="M129" s="189" t="s">
        <v>1</v>
      </c>
      <c r="N129" s="190" t="s">
        <v>38</v>
      </c>
      <c r="O129" s="70"/>
      <c r="P129" s="191">
        <f t="shared" si="1"/>
        <v>0</v>
      </c>
      <c r="Q129" s="191">
        <v>0</v>
      </c>
      <c r="R129" s="191">
        <f t="shared" si="2"/>
        <v>0</v>
      </c>
      <c r="S129" s="191">
        <v>0</v>
      </c>
      <c r="T129" s="192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93" t="s">
        <v>116</v>
      </c>
      <c r="AT129" s="193" t="s">
        <v>112</v>
      </c>
      <c r="AU129" s="193" t="s">
        <v>80</v>
      </c>
      <c r="AY129" s="16" t="s">
        <v>109</v>
      </c>
      <c r="BE129" s="194">
        <f t="shared" si="4"/>
        <v>0</v>
      </c>
      <c r="BF129" s="194">
        <f t="shared" si="5"/>
        <v>0</v>
      </c>
      <c r="BG129" s="194">
        <f t="shared" si="6"/>
        <v>0</v>
      </c>
      <c r="BH129" s="194">
        <f t="shared" si="7"/>
        <v>0</v>
      </c>
      <c r="BI129" s="194">
        <f t="shared" si="8"/>
        <v>0</v>
      </c>
      <c r="BJ129" s="16" t="s">
        <v>78</v>
      </c>
      <c r="BK129" s="194">
        <f t="shared" si="9"/>
        <v>0</v>
      </c>
      <c r="BL129" s="16" t="s">
        <v>116</v>
      </c>
      <c r="BM129" s="193" t="s">
        <v>144</v>
      </c>
    </row>
    <row r="130" spans="1:65" s="2" customFormat="1" ht="24.2" customHeight="1">
      <c r="A130" s="33"/>
      <c r="B130" s="34"/>
      <c r="C130" s="181" t="s">
        <v>145</v>
      </c>
      <c r="D130" s="181" t="s">
        <v>112</v>
      </c>
      <c r="E130" s="182" t="s">
        <v>146</v>
      </c>
      <c r="F130" s="183" t="s">
        <v>147</v>
      </c>
      <c r="G130" s="184" t="s">
        <v>143</v>
      </c>
      <c r="H130" s="185">
        <v>0.005</v>
      </c>
      <c r="I130" s="186"/>
      <c r="J130" s="187">
        <f t="shared" si="0"/>
        <v>0</v>
      </c>
      <c r="K130" s="188"/>
      <c r="L130" s="38"/>
      <c r="M130" s="189" t="s">
        <v>1</v>
      </c>
      <c r="N130" s="190" t="s">
        <v>38</v>
      </c>
      <c r="O130" s="70"/>
      <c r="P130" s="191">
        <f t="shared" si="1"/>
        <v>0</v>
      </c>
      <c r="Q130" s="191">
        <v>0</v>
      </c>
      <c r="R130" s="191">
        <f t="shared" si="2"/>
        <v>0</v>
      </c>
      <c r="S130" s="191">
        <v>0</v>
      </c>
      <c r="T130" s="192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93" t="s">
        <v>116</v>
      </c>
      <c r="AT130" s="193" t="s">
        <v>112</v>
      </c>
      <c r="AU130" s="193" t="s">
        <v>80</v>
      </c>
      <c r="AY130" s="16" t="s">
        <v>109</v>
      </c>
      <c r="BE130" s="194">
        <f t="shared" si="4"/>
        <v>0</v>
      </c>
      <c r="BF130" s="194">
        <f t="shared" si="5"/>
        <v>0</v>
      </c>
      <c r="BG130" s="194">
        <f t="shared" si="6"/>
        <v>0</v>
      </c>
      <c r="BH130" s="194">
        <f t="shared" si="7"/>
        <v>0</v>
      </c>
      <c r="BI130" s="194">
        <f t="shared" si="8"/>
        <v>0</v>
      </c>
      <c r="BJ130" s="16" t="s">
        <v>78</v>
      </c>
      <c r="BK130" s="194">
        <f t="shared" si="9"/>
        <v>0</v>
      </c>
      <c r="BL130" s="16" t="s">
        <v>116</v>
      </c>
      <c r="BM130" s="193" t="s">
        <v>148</v>
      </c>
    </row>
    <row r="131" spans="1:65" s="2" customFormat="1" ht="24.2" customHeight="1">
      <c r="A131" s="33"/>
      <c r="B131" s="34"/>
      <c r="C131" s="181" t="s">
        <v>149</v>
      </c>
      <c r="D131" s="181" t="s">
        <v>112</v>
      </c>
      <c r="E131" s="182" t="s">
        <v>150</v>
      </c>
      <c r="F131" s="183" t="s">
        <v>151</v>
      </c>
      <c r="G131" s="184" t="s">
        <v>143</v>
      </c>
      <c r="H131" s="185">
        <v>0.005</v>
      </c>
      <c r="I131" s="186"/>
      <c r="J131" s="187">
        <f t="shared" si="0"/>
        <v>0</v>
      </c>
      <c r="K131" s="188"/>
      <c r="L131" s="38"/>
      <c r="M131" s="189" t="s">
        <v>1</v>
      </c>
      <c r="N131" s="190" t="s">
        <v>38</v>
      </c>
      <c r="O131" s="70"/>
      <c r="P131" s="191">
        <f t="shared" si="1"/>
        <v>0</v>
      </c>
      <c r="Q131" s="191">
        <v>0</v>
      </c>
      <c r="R131" s="191">
        <f t="shared" si="2"/>
        <v>0</v>
      </c>
      <c r="S131" s="191">
        <v>0</v>
      </c>
      <c r="T131" s="192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93" t="s">
        <v>116</v>
      </c>
      <c r="AT131" s="193" t="s">
        <v>112</v>
      </c>
      <c r="AU131" s="193" t="s">
        <v>80</v>
      </c>
      <c r="AY131" s="16" t="s">
        <v>109</v>
      </c>
      <c r="BE131" s="194">
        <f t="shared" si="4"/>
        <v>0</v>
      </c>
      <c r="BF131" s="194">
        <f t="shared" si="5"/>
        <v>0</v>
      </c>
      <c r="BG131" s="194">
        <f t="shared" si="6"/>
        <v>0</v>
      </c>
      <c r="BH131" s="194">
        <f t="shared" si="7"/>
        <v>0</v>
      </c>
      <c r="BI131" s="194">
        <f t="shared" si="8"/>
        <v>0</v>
      </c>
      <c r="BJ131" s="16" t="s">
        <v>78</v>
      </c>
      <c r="BK131" s="194">
        <f t="shared" si="9"/>
        <v>0</v>
      </c>
      <c r="BL131" s="16" t="s">
        <v>116</v>
      </c>
      <c r="BM131" s="193" t="s">
        <v>152</v>
      </c>
    </row>
    <row r="132" spans="2:63" s="12" customFormat="1" ht="22.9" customHeight="1">
      <c r="B132" s="165"/>
      <c r="C132" s="166"/>
      <c r="D132" s="167" t="s">
        <v>72</v>
      </c>
      <c r="E132" s="179" t="s">
        <v>153</v>
      </c>
      <c r="F132" s="179" t="s">
        <v>154</v>
      </c>
      <c r="G132" s="166"/>
      <c r="H132" s="166"/>
      <c r="I132" s="169"/>
      <c r="J132" s="180">
        <f>BK132</f>
        <v>0</v>
      </c>
      <c r="K132" s="166"/>
      <c r="L132" s="171"/>
      <c r="M132" s="172"/>
      <c r="N132" s="173"/>
      <c r="O132" s="173"/>
      <c r="P132" s="174">
        <f>SUM(P133:P147)</f>
        <v>0</v>
      </c>
      <c r="Q132" s="173"/>
      <c r="R132" s="174">
        <f>SUM(R133:R147)</f>
        <v>0.08483999999999998</v>
      </c>
      <c r="S132" s="173"/>
      <c r="T132" s="175">
        <f>SUM(T133:T147)</f>
        <v>0.4525</v>
      </c>
      <c r="AR132" s="176" t="s">
        <v>80</v>
      </c>
      <c r="AT132" s="177" t="s">
        <v>72</v>
      </c>
      <c r="AU132" s="177" t="s">
        <v>78</v>
      </c>
      <c r="AY132" s="176" t="s">
        <v>109</v>
      </c>
      <c r="BK132" s="178">
        <f>SUM(BK133:BK147)</f>
        <v>0</v>
      </c>
    </row>
    <row r="133" spans="1:65" s="2" customFormat="1" ht="21.75" customHeight="1">
      <c r="A133" s="33"/>
      <c r="B133" s="34"/>
      <c r="C133" s="181" t="s">
        <v>155</v>
      </c>
      <c r="D133" s="181" t="s">
        <v>112</v>
      </c>
      <c r="E133" s="182" t="s">
        <v>156</v>
      </c>
      <c r="F133" s="183" t="s">
        <v>157</v>
      </c>
      <c r="G133" s="184" t="s">
        <v>115</v>
      </c>
      <c r="H133" s="185">
        <v>2</v>
      </c>
      <c r="I133" s="186"/>
      <c r="J133" s="187">
        <f>ROUND(I133*H133,2)</f>
        <v>0</v>
      </c>
      <c r="K133" s="188"/>
      <c r="L133" s="38"/>
      <c r="M133" s="189" t="s">
        <v>1</v>
      </c>
      <c r="N133" s="190" t="s">
        <v>38</v>
      </c>
      <c r="O133" s="70"/>
      <c r="P133" s="191">
        <f>O133*H133</f>
        <v>0</v>
      </c>
      <c r="Q133" s="191">
        <v>0</v>
      </c>
      <c r="R133" s="191">
        <f>Q133*H133</f>
        <v>0</v>
      </c>
      <c r="S133" s="191">
        <v>0</v>
      </c>
      <c r="T133" s="192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93" t="s">
        <v>116</v>
      </c>
      <c r="AT133" s="193" t="s">
        <v>112</v>
      </c>
      <c r="AU133" s="193" t="s">
        <v>80</v>
      </c>
      <c r="AY133" s="16" t="s">
        <v>109</v>
      </c>
      <c r="BE133" s="194">
        <f>IF(N133="základní",J133,0)</f>
        <v>0</v>
      </c>
      <c r="BF133" s="194">
        <f>IF(N133="snížená",J133,0)</f>
        <v>0</v>
      </c>
      <c r="BG133" s="194">
        <f>IF(N133="zákl. přenesená",J133,0)</f>
        <v>0</v>
      </c>
      <c r="BH133" s="194">
        <f>IF(N133="sníž. přenesená",J133,0)</f>
        <v>0</v>
      </c>
      <c r="BI133" s="194">
        <f>IF(N133="nulová",J133,0)</f>
        <v>0</v>
      </c>
      <c r="BJ133" s="16" t="s">
        <v>78</v>
      </c>
      <c r="BK133" s="194">
        <f>ROUND(I133*H133,2)</f>
        <v>0</v>
      </c>
      <c r="BL133" s="16" t="s">
        <v>116</v>
      </c>
      <c r="BM133" s="193" t="s">
        <v>158</v>
      </c>
    </row>
    <row r="134" spans="1:65" s="2" customFormat="1" ht="24.2" customHeight="1">
      <c r="A134" s="33"/>
      <c r="B134" s="34"/>
      <c r="C134" s="181" t="s">
        <v>159</v>
      </c>
      <c r="D134" s="181" t="s">
        <v>112</v>
      </c>
      <c r="E134" s="182" t="s">
        <v>160</v>
      </c>
      <c r="F134" s="183" t="s">
        <v>161</v>
      </c>
      <c r="G134" s="184" t="s">
        <v>138</v>
      </c>
      <c r="H134" s="185">
        <v>2</v>
      </c>
      <c r="I134" s="186"/>
      <c r="J134" s="187">
        <f>ROUND(I134*H134,2)</f>
        <v>0</v>
      </c>
      <c r="K134" s="188"/>
      <c r="L134" s="38"/>
      <c r="M134" s="189" t="s">
        <v>1</v>
      </c>
      <c r="N134" s="190" t="s">
        <v>38</v>
      </c>
      <c r="O134" s="70"/>
      <c r="P134" s="191">
        <f>O134*H134</f>
        <v>0</v>
      </c>
      <c r="Q134" s="191">
        <v>0.00017</v>
      </c>
      <c r="R134" s="191">
        <f>Q134*H134</f>
        <v>0.00034</v>
      </c>
      <c r="S134" s="191">
        <v>0.22625</v>
      </c>
      <c r="T134" s="192">
        <f>S134*H134</f>
        <v>0.4525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3" t="s">
        <v>116</v>
      </c>
      <c r="AT134" s="193" t="s">
        <v>112</v>
      </c>
      <c r="AU134" s="193" t="s">
        <v>80</v>
      </c>
      <c r="AY134" s="16" t="s">
        <v>109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16" t="s">
        <v>78</v>
      </c>
      <c r="BK134" s="194">
        <f>ROUND(I134*H134,2)</f>
        <v>0</v>
      </c>
      <c r="BL134" s="16" t="s">
        <v>116</v>
      </c>
      <c r="BM134" s="193" t="s">
        <v>162</v>
      </c>
    </row>
    <row r="135" spans="1:65" s="2" customFormat="1" ht="24.2" customHeight="1">
      <c r="A135" s="33"/>
      <c r="B135" s="34"/>
      <c r="C135" s="181" t="s">
        <v>163</v>
      </c>
      <c r="D135" s="181" t="s">
        <v>112</v>
      </c>
      <c r="E135" s="182" t="s">
        <v>164</v>
      </c>
      <c r="F135" s="183" t="s">
        <v>165</v>
      </c>
      <c r="G135" s="184" t="s">
        <v>115</v>
      </c>
      <c r="H135" s="185">
        <v>2</v>
      </c>
      <c r="I135" s="186"/>
      <c r="J135" s="187">
        <f>ROUND(I135*H135,2)</f>
        <v>0</v>
      </c>
      <c r="K135" s="188"/>
      <c r="L135" s="38"/>
      <c r="M135" s="189" t="s">
        <v>1</v>
      </c>
      <c r="N135" s="190" t="s">
        <v>38</v>
      </c>
      <c r="O135" s="70"/>
      <c r="P135" s="191">
        <f>O135*H135</f>
        <v>0</v>
      </c>
      <c r="Q135" s="191">
        <v>0.00249</v>
      </c>
      <c r="R135" s="191">
        <f>Q135*H135</f>
        <v>0.00498</v>
      </c>
      <c r="S135" s="191">
        <v>0</v>
      </c>
      <c r="T135" s="19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3" t="s">
        <v>116</v>
      </c>
      <c r="AT135" s="193" t="s">
        <v>112</v>
      </c>
      <c r="AU135" s="193" t="s">
        <v>80</v>
      </c>
      <c r="AY135" s="16" t="s">
        <v>109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16" t="s">
        <v>78</v>
      </c>
      <c r="BK135" s="194">
        <f>ROUND(I135*H135,2)</f>
        <v>0</v>
      </c>
      <c r="BL135" s="16" t="s">
        <v>116</v>
      </c>
      <c r="BM135" s="193" t="s">
        <v>166</v>
      </c>
    </row>
    <row r="136" spans="2:51" s="13" customFormat="1" ht="11.25">
      <c r="B136" s="195"/>
      <c r="C136" s="196"/>
      <c r="D136" s="197" t="s">
        <v>118</v>
      </c>
      <c r="E136" s="198" t="s">
        <v>1</v>
      </c>
      <c r="F136" s="199" t="s">
        <v>119</v>
      </c>
      <c r="G136" s="196"/>
      <c r="H136" s="198" t="s">
        <v>1</v>
      </c>
      <c r="I136" s="200"/>
      <c r="J136" s="196"/>
      <c r="K136" s="196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118</v>
      </c>
      <c r="AU136" s="205" t="s">
        <v>80</v>
      </c>
      <c r="AV136" s="13" t="s">
        <v>78</v>
      </c>
      <c r="AW136" s="13" t="s">
        <v>31</v>
      </c>
      <c r="AX136" s="13" t="s">
        <v>73</v>
      </c>
      <c r="AY136" s="205" t="s">
        <v>109</v>
      </c>
    </row>
    <row r="137" spans="2:51" s="14" customFormat="1" ht="11.25">
      <c r="B137" s="206"/>
      <c r="C137" s="207"/>
      <c r="D137" s="197" t="s">
        <v>118</v>
      </c>
      <c r="E137" s="208" t="s">
        <v>1</v>
      </c>
      <c r="F137" s="209" t="s">
        <v>120</v>
      </c>
      <c r="G137" s="207"/>
      <c r="H137" s="210">
        <v>2</v>
      </c>
      <c r="I137" s="211"/>
      <c r="J137" s="207"/>
      <c r="K137" s="207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118</v>
      </c>
      <c r="AU137" s="216" t="s">
        <v>80</v>
      </c>
      <c r="AV137" s="14" t="s">
        <v>80</v>
      </c>
      <c r="AW137" s="14" t="s">
        <v>31</v>
      </c>
      <c r="AX137" s="14" t="s">
        <v>78</v>
      </c>
      <c r="AY137" s="216" t="s">
        <v>109</v>
      </c>
    </row>
    <row r="138" spans="1:65" s="2" customFormat="1" ht="24.2" customHeight="1">
      <c r="A138" s="33"/>
      <c r="B138" s="34"/>
      <c r="C138" s="217" t="s">
        <v>167</v>
      </c>
      <c r="D138" s="217" t="s">
        <v>130</v>
      </c>
      <c r="E138" s="218" t="s">
        <v>168</v>
      </c>
      <c r="F138" s="219" t="s">
        <v>309</v>
      </c>
      <c r="G138" s="220" t="s">
        <v>138</v>
      </c>
      <c r="H138" s="221">
        <v>2</v>
      </c>
      <c r="I138" s="222"/>
      <c r="J138" s="223">
        <f>ROUND(I138*H138,2)</f>
        <v>0</v>
      </c>
      <c r="K138" s="224"/>
      <c r="L138" s="225"/>
      <c r="M138" s="226" t="s">
        <v>1</v>
      </c>
      <c r="N138" s="227" t="s">
        <v>38</v>
      </c>
      <c r="O138" s="70"/>
      <c r="P138" s="191">
        <f>O138*H138</f>
        <v>0</v>
      </c>
      <c r="Q138" s="191">
        <v>0.037</v>
      </c>
      <c r="R138" s="191">
        <f>Q138*H138</f>
        <v>0.074</v>
      </c>
      <c r="S138" s="191">
        <v>0</v>
      </c>
      <c r="T138" s="19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93" t="s">
        <v>133</v>
      </c>
      <c r="AT138" s="193" t="s">
        <v>130</v>
      </c>
      <c r="AU138" s="193" t="s">
        <v>80</v>
      </c>
      <c r="AY138" s="16" t="s">
        <v>109</v>
      </c>
      <c r="BE138" s="194">
        <f>IF(N138="základní",J138,0)</f>
        <v>0</v>
      </c>
      <c r="BF138" s="194">
        <f>IF(N138="snížená",J138,0)</f>
        <v>0</v>
      </c>
      <c r="BG138" s="194">
        <f>IF(N138="zákl. přenesená",J138,0)</f>
        <v>0</v>
      </c>
      <c r="BH138" s="194">
        <f>IF(N138="sníž. přenesená",J138,0)</f>
        <v>0</v>
      </c>
      <c r="BI138" s="194">
        <f>IF(N138="nulová",J138,0)</f>
        <v>0</v>
      </c>
      <c r="BJ138" s="16" t="s">
        <v>78</v>
      </c>
      <c r="BK138" s="194">
        <f>ROUND(I138*H138,2)</f>
        <v>0</v>
      </c>
      <c r="BL138" s="16" t="s">
        <v>116</v>
      </c>
      <c r="BM138" s="193" t="s">
        <v>169</v>
      </c>
    </row>
    <row r="139" spans="1:65" s="2" customFormat="1" ht="24.2" customHeight="1">
      <c r="A139" s="33"/>
      <c r="B139" s="34"/>
      <c r="C139" s="181" t="s">
        <v>170</v>
      </c>
      <c r="D139" s="181" t="s">
        <v>112</v>
      </c>
      <c r="E139" s="182" t="s">
        <v>171</v>
      </c>
      <c r="F139" s="183" t="s">
        <v>172</v>
      </c>
      <c r="G139" s="184" t="s">
        <v>138</v>
      </c>
      <c r="H139" s="185">
        <v>2</v>
      </c>
      <c r="I139" s="186"/>
      <c r="J139" s="187">
        <f>ROUND(I139*H139,2)</f>
        <v>0</v>
      </c>
      <c r="K139" s="188"/>
      <c r="L139" s="38"/>
      <c r="M139" s="189" t="s">
        <v>1</v>
      </c>
      <c r="N139" s="190" t="s">
        <v>38</v>
      </c>
      <c r="O139" s="70"/>
      <c r="P139" s="191">
        <f>O139*H139</f>
        <v>0</v>
      </c>
      <c r="Q139" s="191">
        <v>0</v>
      </c>
      <c r="R139" s="191">
        <f>Q139*H139</f>
        <v>0</v>
      </c>
      <c r="S139" s="191">
        <v>0</v>
      </c>
      <c r="T139" s="19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3" t="s">
        <v>116</v>
      </c>
      <c r="AT139" s="193" t="s">
        <v>112</v>
      </c>
      <c r="AU139" s="193" t="s">
        <v>80</v>
      </c>
      <c r="AY139" s="16" t="s">
        <v>109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16" t="s">
        <v>78</v>
      </c>
      <c r="BK139" s="194">
        <f>ROUND(I139*H139,2)</f>
        <v>0</v>
      </c>
      <c r="BL139" s="16" t="s">
        <v>116</v>
      </c>
      <c r="BM139" s="193" t="s">
        <v>173</v>
      </c>
    </row>
    <row r="140" spans="1:65" s="2" customFormat="1" ht="33" customHeight="1">
      <c r="A140" s="33"/>
      <c r="B140" s="34"/>
      <c r="C140" s="181" t="s">
        <v>174</v>
      </c>
      <c r="D140" s="181" t="s">
        <v>112</v>
      </c>
      <c r="E140" s="182" t="s">
        <v>175</v>
      </c>
      <c r="F140" s="183" t="s">
        <v>176</v>
      </c>
      <c r="G140" s="184" t="s">
        <v>115</v>
      </c>
      <c r="H140" s="185">
        <v>2</v>
      </c>
      <c r="I140" s="186"/>
      <c r="J140" s="187">
        <f>ROUND(I140*H140,2)</f>
        <v>0</v>
      </c>
      <c r="K140" s="188"/>
      <c r="L140" s="38"/>
      <c r="M140" s="189" t="s">
        <v>1</v>
      </c>
      <c r="N140" s="190" t="s">
        <v>38</v>
      </c>
      <c r="O140" s="70"/>
      <c r="P140" s="191">
        <f>O140*H140</f>
        <v>0</v>
      </c>
      <c r="Q140" s="191">
        <v>0.00117</v>
      </c>
      <c r="R140" s="191">
        <f>Q140*H140</f>
        <v>0.00234</v>
      </c>
      <c r="S140" s="191">
        <v>0</v>
      </c>
      <c r="T140" s="19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3" t="s">
        <v>116</v>
      </c>
      <c r="AT140" s="193" t="s">
        <v>112</v>
      </c>
      <c r="AU140" s="193" t="s">
        <v>80</v>
      </c>
      <c r="AY140" s="16" t="s">
        <v>109</v>
      </c>
      <c r="BE140" s="194">
        <f>IF(N140="základní",J140,0)</f>
        <v>0</v>
      </c>
      <c r="BF140" s="194">
        <f>IF(N140="snížená",J140,0)</f>
        <v>0</v>
      </c>
      <c r="BG140" s="194">
        <f>IF(N140="zákl. přenesená",J140,0)</f>
        <v>0</v>
      </c>
      <c r="BH140" s="194">
        <f>IF(N140="sníž. přenesená",J140,0)</f>
        <v>0</v>
      </c>
      <c r="BI140" s="194">
        <f>IF(N140="nulová",J140,0)</f>
        <v>0</v>
      </c>
      <c r="BJ140" s="16" t="s">
        <v>78</v>
      </c>
      <c r="BK140" s="194">
        <f>ROUND(I140*H140,2)</f>
        <v>0</v>
      </c>
      <c r="BL140" s="16" t="s">
        <v>116</v>
      </c>
      <c r="BM140" s="193" t="s">
        <v>177</v>
      </c>
    </row>
    <row r="141" spans="1:65" s="2" customFormat="1" ht="33" customHeight="1">
      <c r="A141" s="33"/>
      <c r="B141" s="34"/>
      <c r="C141" s="181" t="s">
        <v>8</v>
      </c>
      <c r="D141" s="181" t="s">
        <v>112</v>
      </c>
      <c r="E141" s="182" t="s">
        <v>178</v>
      </c>
      <c r="F141" s="183" t="s">
        <v>179</v>
      </c>
      <c r="G141" s="184" t="s">
        <v>115</v>
      </c>
      <c r="H141" s="185">
        <v>2</v>
      </c>
      <c r="I141" s="186"/>
      <c r="J141" s="187">
        <f>ROUND(I141*H141,2)</f>
        <v>0</v>
      </c>
      <c r="K141" s="188"/>
      <c r="L141" s="38"/>
      <c r="M141" s="189" t="s">
        <v>1</v>
      </c>
      <c r="N141" s="190" t="s">
        <v>38</v>
      </c>
      <c r="O141" s="70"/>
      <c r="P141" s="191">
        <f>O141*H141</f>
        <v>0</v>
      </c>
      <c r="Q141" s="191">
        <v>0.00117</v>
      </c>
      <c r="R141" s="191">
        <f>Q141*H141</f>
        <v>0.00234</v>
      </c>
      <c r="S141" s="191">
        <v>0</v>
      </c>
      <c r="T141" s="19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3" t="s">
        <v>116</v>
      </c>
      <c r="AT141" s="193" t="s">
        <v>112</v>
      </c>
      <c r="AU141" s="193" t="s">
        <v>80</v>
      </c>
      <c r="AY141" s="16" t="s">
        <v>109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16" t="s">
        <v>78</v>
      </c>
      <c r="BK141" s="194">
        <f>ROUND(I141*H141,2)</f>
        <v>0</v>
      </c>
      <c r="BL141" s="16" t="s">
        <v>116</v>
      </c>
      <c r="BM141" s="193" t="s">
        <v>180</v>
      </c>
    </row>
    <row r="142" spans="1:65" s="2" customFormat="1" ht="24.2" customHeight="1">
      <c r="A142" s="33"/>
      <c r="B142" s="34"/>
      <c r="C142" s="181" t="s">
        <v>116</v>
      </c>
      <c r="D142" s="181" t="s">
        <v>112</v>
      </c>
      <c r="E142" s="182" t="s">
        <v>181</v>
      </c>
      <c r="F142" s="183" t="s">
        <v>182</v>
      </c>
      <c r="G142" s="184" t="s">
        <v>138</v>
      </c>
      <c r="H142" s="185">
        <v>2</v>
      </c>
      <c r="I142" s="186"/>
      <c r="J142" s="187">
        <f>ROUND(I142*H142,2)</f>
        <v>0</v>
      </c>
      <c r="K142" s="188"/>
      <c r="L142" s="38"/>
      <c r="M142" s="189" t="s">
        <v>1</v>
      </c>
      <c r="N142" s="190" t="s">
        <v>38</v>
      </c>
      <c r="O142" s="70"/>
      <c r="P142" s="191">
        <f>O142*H142</f>
        <v>0</v>
      </c>
      <c r="Q142" s="191">
        <v>0.00042</v>
      </c>
      <c r="R142" s="191">
        <f>Q142*H142</f>
        <v>0.00084</v>
      </c>
      <c r="S142" s="191">
        <v>0</v>
      </c>
      <c r="T142" s="19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3" t="s">
        <v>116</v>
      </c>
      <c r="AT142" s="193" t="s">
        <v>112</v>
      </c>
      <c r="AU142" s="193" t="s">
        <v>80</v>
      </c>
      <c r="AY142" s="16" t="s">
        <v>109</v>
      </c>
      <c r="BE142" s="194">
        <f>IF(N142="základní",J142,0)</f>
        <v>0</v>
      </c>
      <c r="BF142" s="194">
        <f>IF(N142="snížená",J142,0)</f>
        <v>0</v>
      </c>
      <c r="BG142" s="194">
        <f>IF(N142="zákl. přenesená",J142,0)</f>
        <v>0</v>
      </c>
      <c r="BH142" s="194">
        <f>IF(N142="sníž. přenesená",J142,0)</f>
        <v>0</v>
      </c>
      <c r="BI142" s="194">
        <f>IF(N142="nulová",J142,0)</f>
        <v>0</v>
      </c>
      <c r="BJ142" s="16" t="s">
        <v>78</v>
      </c>
      <c r="BK142" s="194">
        <f>ROUND(I142*H142,2)</f>
        <v>0</v>
      </c>
      <c r="BL142" s="16" t="s">
        <v>116</v>
      </c>
      <c r="BM142" s="193" t="s">
        <v>183</v>
      </c>
    </row>
    <row r="143" spans="2:51" s="13" customFormat="1" ht="11.25">
      <c r="B143" s="195"/>
      <c r="C143" s="196"/>
      <c r="D143" s="197" t="s">
        <v>118</v>
      </c>
      <c r="E143" s="198" t="s">
        <v>1</v>
      </c>
      <c r="F143" s="199" t="s">
        <v>184</v>
      </c>
      <c r="G143" s="196"/>
      <c r="H143" s="198" t="s">
        <v>1</v>
      </c>
      <c r="I143" s="200"/>
      <c r="J143" s="196"/>
      <c r="K143" s="196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118</v>
      </c>
      <c r="AU143" s="205" t="s">
        <v>80</v>
      </c>
      <c r="AV143" s="13" t="s">
        <v>78</v>
      </c>
      <c r="AW143" s="13" t="s">
        <v>31</v>
      </c>
      <c r="AX143" s="13" t="s">
        <v>73</v>
      </c>
      <c r="AY143" s="205" t="s">
        <v>109</v>
      </c>
    </row>
    <row r="144" spans="2:51" s="14" customFormat="1" ht="11.25">
      <c r="B144" s="206"/>
      <c r="C144" s="207"/>
      <c r="D144" s="197" t="s">
        <v>118</v>
      </c>
      <c r="E144" s="208" t="s">
        <v>1</v>
      </c>
      <c r="F144" s="209" t="s">
        <v>120</v>
      </c>
      <c r="G144" s="207"/>
      <c r="H144" s="210">
        <v>2</v>
      </c>
      <c r="I144" s="211"/>
      <c r="J144" s="207"/>
      <c r="K144" s="207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118</v>
      </c>
      <c r="AU144" s="216" t="s">
        <v>80</v>
      </c>
      <c r="AV144" s="14" t="s">
        <v>80</v>
      </c>
      <c r="AW144" s="14" t="s">
        <v>31</v>
      </c>
      <c r="AX144" s="14" t="s">
        <v>78</v>
      </c>
      <c r="AY144" s="216" t="s">
        <v>109</v>
      </c>
    </row>
    <row r="145" spans="1:65" s="2" customFormat="1" ht="24.2" customHeight="1">
      <c r="A145" s="33"/>
      <c r="B145" s="34"/>
      <c r="C145" s="181" t="s">
        <v>185</v>
      </c>
      <c r="D145" s="181" t="s">
        <v>112</v>
      </c>
      <c r="E145" s="182" t="s">
        <v>186</v>
      </c>
      <c r="F145" s="183" t="s">
        <v>187</v>
      </c>
      <c r="G145" s="184" t="s">
        <v>143</v>
      </c>
      <c r="H145" s="185">
        <v>0.085</v>
      </c>
      <c r="I145" s="186"/>
      <c r="J145" s="187">
        <f>ROUND(I145*H145,2)</f>
        <v>0</v>
      </c>
      <c r="K145" s="188"/>
      <c r="L145" s="38"/>
      <c r="M145" s="189" t="s">
        <v>1</v>
      </c>
      <c r="N145" s="190" t="s">
        <v>38</v>
      </c>
      <c r="O145" s="70"/>
      <c r="P145" s="191">
        <f>O145*H145</f>
        <v>0</v>
      </c>
      <c r="Q145" s="191">
        <v>0</v>
      </c>
      <c r="R145" s="191">
        <f>Q145*H145</f>
        <v>0</v>
      </c>
      <c r="S145" s="191">
        <v>0</v>
      </c>
      <c r="T145" s="19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3" t="s">
        <v>116</v>
      </c>
      <c r="AT145" s="193" t="s">
        <v>112</v>
      </c>
      <c r="AU145" s="193" t="s">
        <v>80</v>
      </c>
      <c r="AY145" s="16" t="s">
        <v>109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16" t="s">
        <v>78</v>
      </c>
      <c r="BK145" s="194">
        <f>ROUND(I145*H145,2)</f>
        <v>0</v>
      </c>
      <c r="BL145" s="16" t="s">
        <v>116</v>
      </c>
      <c r="BM145" s="193" t="s">
        <v>188</v>
      </c>
    </row>
    <row r="146" spans="1:65" s="2" customFormat="1" ht="24.2" customHeight="1">
      <c r="A146" s="33"/>
      <c r="B146" s="34"/>
      <c r="C146" s="181" t="s">
        <v>189</v>
      </c>
      <c r="D146" s="181" t="s">
        <v>112</v>
      </c>
      <c r="E146" s="182" t="s">
        <v>190</v>
      </c>
      <c r="F146" s="183" t="s">
        <v>191</v>
      </c>
      <c r="G146" s="184" t="s">
        <v>143</v>
      </c>
      <c r="H146" s="185">
        <v>0.085</v>
      </c>
      <c r="I146" s="186"/>
      <c r="J146" s="187">
        <f>ROUND(I146*H146,2)</f>
        <v>0</v>
      </c>
      <c r="K146" s="188"/>
      <c r="L146" s="38"/>
      <c r="M146" s="189" t="s">
        <v>1</v>
      </c>
      <c r="N146" s="190" t="s">
        <v>38</v>
      </c>
      <c r="O146" s="70"/>
      <c r="P146" s="191">
        <f>O146*H146</f>
        <v>0</v>
      </c>
      <c r="Q146" s="191">
        <v>0</v>
      </c>
      <c r="R146" s="191">
        <f>Q146*H146</f>
        <v>0</v>
      </c>
      <c r="S146" s="191">
        <v>0</v>
      </c>
      <c r="T146" s="19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3" t="s">
        <v>116</v>
      </c>
      <c r="AT146" s="193" t="s">
        <v>112</v>
      </c>
      <c r="AU146" s="193" t="s">
        <v>80</v>
      </c>
      <c r="AY146" s="16" t="s">
        <v>109</v>
      </c>
      <c r="BE146" s="194">
        <f>IF(N146="základní",J146,0)</f>
        <v>0</v>
      </c>
      <c r="BF146" s="194">
        <f>IF(N146="snížená",J146,0)</f>
        <v>0</v>
      </c>
      <c r="BG146" s="194">
        <f>IF(N146="zákl. přenesená",J146,0)</f>
        <v>0</v>
      </c>
      <c r="BH146" s="194">
        <f>IF(N146="sníž. přenesená",J146,0)</f>
        <v>0</v>
      </c>
      <c r="BI146" s="194">
        <f>IF(N146="nulová",J146,0)</f>
        <v>0</v>
      </c>
      <c r="BJ146" s="16" t="s">
        <v>78</v>
      </c>
      <c r="BK146" s="194">
        <f>ROUND(I146*H146,2)</f>
        <v>0</v>
      </c>
      <c r="BL146" s="16" t="s">
        <v>116</v>
      </c>
      <c r="BM146" s="193" t="s">
        <v>192</v>
      </c>
    </row>
    <row r="147" spans="1:65" s="2" customFormat="1" ht="24.2" customHeight="1">
      <c r="A147" s="33"/>
      <c r="B147" s="34"/>
      <c r="C147" s="181" t="s">
        <v>193</v>
      </c>
      <c r="D147" s="181" t="s">
        <v>112</v>
      </c>
      <c r="E147" s="182" t="s">
        <v>194</v>
      </c>
      <c r="F147" s="183" t="s">
        <v>195</v>
      </c>
      <c r="G147" s="184" t="s">
        <v>143</v>
      </c>
      <c r="H147" s="185">
        <v>0.085</v>
      </c>
      <c r="I147" s="186"/>
      <c r="J147" s="187">
        <f>ROUND(I147*H147,2)</f>
        <v>0</v>
      </c>
      <c r="K147" s="188"/>
      <c r="L147" s="38"/>
      <c r="M147" s="189" t="s">
        <v>1</v>
      </c>
      <c r="N147" s="190" t="s">
        <v>38</v>
      </c>
      <c r="O147" s="70"/>
      <c r="P147" s="191">
        <f>O147*H147</f>
        <v>0</v>
      </c>
      <c r="Q147" s="191">
        <v>0</v>
      </c>
      <c r="R147" s="191">
        <f>Q147*H147</f>
        <v>0</v>
      </c>
      <c r="S147" s="191">
        <v>0</v>
      </c>
      <c r="T147" s="19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3" t="s">
        <v>116</v>
      </c>
      <c r="AT147" s="193" t="s">
        <v>112</v>
      </c>
      <c r="AU147" s="193" t="s">
        <v>80</v>
      </c>
      <c r="AY147" s="16" t="s">
        <v>109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16" t="s">
        <v>78</v>
      </c>
      <c r="BK147" s="194">
        <f>ROUND(I147*H147,2)</f>
        <v>0</v>
      </c>
      <c r="BL147" s="16" t="s">
        <v>116</v>
      </c>
      <c r="BM147" s="193" t="s">
        <v>196</v>
      </c>
    </row>
    <row r="148" spans="2:63" s="12" customFormat="1" ht="22.9" customHeight="1">
      <c r="B148" s="165"/>
      <c r="C148" s="166"/>
      <c r="D148" s="167" t="s">
        <v>72</v>
      </c>
      <c r="E148" s="179" t="s">
        <v>197</v>
      </c>
      <c r="F148" s="179" t="s">
        <v>198</v>
      </c>
      <c r="G148" s="166"/>
      <c r="H148" s="166"/>
      <c r="I148" s="169"/>
      <c r="J148" s="180">
        <f>BK148</f>
        <v>0</v>
      </c>
      <c r="K148" s="166"/>
      <c r="L148" s="171"/>
      <c r="M148" s="172"/>
      <c r="N148" s="173"/>
      <c r="O148" s="173"/>
      <c r="P148" s="174">
        <f>SUM(P149:P157)</f>
        <v>0</v>
      </c>
      <c r="Q148" s="173"/>
      <c r="R148" s="174">
        <f>SUM(R149:R157)</f>
        <v>0.00106</v>
      </c>
      <c r="S148" s="173"/>
      <c r="T148" s="175">
        <f>SUM(T149:T157)</f>
        <v>0</v>
      </c>
      <c r="AR148" s="176" t="s">
        <v>80</v>
      </c>
      <c r="AT148" s="177" t="s">
        <v>72</v>
      </c>
      <c r="AU148" s="177" t="s">
        <v>78</v>
      </c>
      <c r="AY148" s="176" t="s">
        <v>109</v>
      </c>
      <c r="BK148" s="178">
        <f>SUM(BK149:BK157)</f>
        <v>0</v>
      </c>
    </row>
    <row r="149" spans="1:65" s="2" customFormat="1" ht="16.5" customHeight="1">
      <c r="A149" s="33"/>
      <c r="B149" s="34"/>
      <c r="C149" s="181" t="s">
        <v>199</v>
      </c>
      <c r="D149" s="181" t="s">
        <v>112</v>
      </c>
      <c r="E149" s="182" t="s">
        <v>200</v>
      </c>
      <c r="F149" s="183" t="s">
        <v>201</v>
      </c>
      <c r="G149" s="184" t="s">
        <v>138</v>
      </c>
      <c r="H149" s="185">
        <v>2</v>
      </c>
      <c r="I149" s="186"/>
      <c r="J149" s="187">
        <f>ROUND(I149*H149,2)</f>
        <v>0</v>
      </c>
      <c r="K149" s="188"/>
      <c r="L149" s="38"/>
      <c r="M149" s="189" t="s">
        <v>1</v>
      </c>
      <c r="N149" s="190" t="s">
        <v>38</v>
      </c>
      <c r="O149" s="70"/>
      <c r="P149" s="191">
        <f>O149*H149</f>
        <v>0</v>
      </c>
      <c r="Q149" s="191">
        <v>0</v>
      </c>
      <c r="R149" s="191">
        <f>Q149*H149</f>
        <v>0</v>
      </c>
      <c r="S149" s="191">
        <v>0</v>
      </c>
      <c r="T149" s="19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3" t="s">
        <v>116</v>
      </c>
      <c r="AT149" s="193" t="s">
        <v>112</v>
      </c>
      <c r="AU149" s="193" t="s">
        <v>80</v>
      </c>
      <c r="AY149" s="16" t="s">
        <v>109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16" t="s">
        <v>78</v>
      </c>
      <c r="BK149" s="194">
        <f>ROUND(I149*H149,2)</f>
        <v>0</v>
      </c>
      <c r="BL149" s="16" t="s">
        <v>116</v>
      </c>
      <c r="BM149" s="193" t="s">
        <v>202</v>
      </c>
    </row>
    <row r="150" spans="2:51" s="13" customFormat="1" ht="11.25">
      <c r="B150" s="195"/>
      <c r="C150" s="196"/>
      <c r="D150" s="197" t="s">
        <v>118</v>
      </c>
      <c r="E150" s="198" t="s">
        <v>1</v>
      </c>
      <c r="F150" s="199" t="s">
        <v>119</v>
      </c>
      <c r="G150" s="196"/>
      <c r="H150" s="198" t="s">
        <v>1</v>
      </c>
      <c r="I150" s="200"/>
      <c r="J150" s="196"/>
      <c r="K150" s="196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118</v>
      </c>
      <c r="AU150" s="205" t="s">
        <v>80</v>
      </c>
      <c r="AV150" s="13" t="s">
        <v>78</v>
      </c>
      <c r="AW150" s="13" t="s">
        <v>31</v>
      </c>
      <c r="AX150" s="13" t="s">
        <v>73</v>
      </c>
      <c r="AY150" s="205" t="s">
        <v>109</v>
      </c>
    </row>
    <row r="151" spans="2:51" s="14" customFormat="1" ht="11.25">
      <c r="B151" s="206"/>
      <c r="C151" s="207"/>
      <c r="D151" s="197" t="s">
        <v>118</v>
      </c>
      <c r="E151" s="208" t="s">
        <v>1</v>
      </c>
      <c r="F151" s="209" t="s">
        <v>120</v>
      </c>
      <c r="G151" s="207"/>
      <c r="H151" s="210">
        <v>2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118</v>
      </c>
      <c r="AU151" s="216" t="s">
        <v>80</v>
      </c>
      <c r="AV151" s="14" t="s">
        <v>80</v>
      </c>
      <c r="AW151" s="14" t="s">
        <v>31</v>
      </c>
      <c r="AX151" s="14" t="s">
        <v>78</v>
      </c>
      <c r="AY151" s="216" t="s">
        <v>109</v>
      </c>
    </row>
    <row r="152" spans="1:65" s="2" customFormat="1" ht="16.5" customHeight="1">
      <c r="A152" s="33"/>
      <c r="B152" s="34"/>
      <c r="C152" s="217" t="s">
        <v>7</v>
      </c>
      <c r="D152" s="217" t="s">
        <v>130</v>
      </c>
      <c r="E152" s="218" t="s">
        <v>203</v>
      </c>
      <c r="F152" s="219" t="s">
        <v>204</v>
      </c>
      <c r="G152" s="220" t="s">
        <v>138</v>
      </c>
      <c r="H152" s="221">
        <v>2</v>
      </c>
      <c r="I152" s="222"/>
      <c r="J152" s="223">
        <f aca="true" t="shared" si="10" ref="J152:J157">ROUND(I152*H152,2)</f>
        <v>0</v>
      </c>
      <c r="K152" s="224"/>
      <c r="L152" s="225"/>
      <c r="M152" s="226" t="s">
        <v>1</v>
      </c>
      <c r="N152" s="227" t="s">
        <v>38</v>
      </c>
      <c r="O152" s="70"/>
      <c r="P152" s="191">
        <f aca="true" t="shared" si="11" ref="P152:P157">O152*H152</f>
        <v>0</v>
      </c>
      <c r="Q152" s="191">
        <v>0.00012</v>
      </c>
      <c r="R152" s="191">
        <f aca="true" t="shared" si="12" ref="R152:R157">Q152*H152</f>
        <v>0.00024</v>
      </c>
      <c r="S152" s="191">
        <v>0</v>
      </c>
      <c r="T152" s="192">
        <f aca="true" t="shared" si="13" ref="T152:T157"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93" t="s">
        <v>133</v>
      </c>
      <c r="AT152" s="193" t="s">
        <v>130</v>
      </c>
      <c r="AU152" s="193" t="s">
        <v>80</v>
      </c>
      <c r="AY152" s="16" t="s">
        <v>109</v>
      </c>
      <c r="BE152" s="194">
        <f aca="true" t="shared" si="14" ref="BE152:BE157">IF(N152="základní",J152,0)</f>
        <v>0</v>
      </c>
      <c r="BF152" s="194">
        <f aca="true" t="shared" si="15" ref="BF152:BF157">IF(N152="snížená",J152,0)</f>
        <v>0</v>
      </c>
      <c r="BG152" s="194">
        <f aca="true" t="shared" si="16" ref="BG152:BG157">IF(N152="zákl. přenesená",J152,0)</f>
        <v>0</v>
      </c>
      <c r="BH152" s="194">
        <f aca="true" t="shared" si="17" ref="BH152:BH157">IF(N152="sníž. přenesená",J152,0)</f>
        <v>0</v>
      </c>
      <c r="BI152" s="194">
        <f aca="true" t="shared" si="18" ref="BI152:BI157">IF(N152="nulová",J152,0)</f>
        <v>0</v>
      </c>
      <c r="BJ152" s="16" t="s">
        <v>78</v>
      </c>
      <c r="BK152" s="194">
        <f aca="true" t="shared" si="19" ref="BK152:BK157">ROUND(I152*H152,2)</f>
        <v>0</v>
      </c>
      <c r="BL152" s="16" t="s">
        <v>116</v>
      </c>
      <c r="BM152" s="193" t="s">
        <v>205</v>
      </c>
    </row>
    <row r="153" spans="1:65" s="2" customFormat="1" ht="16.5" customHeight="1">
      <c r="A153" s="33"/>
      <c r="B153" s="34"/>
      <c r="C153" s="181" t="s">
        <v>206</v>
      </c>
      <c r="D153" s="181" t="s">
        <v>112</v>
      </c>
      <c r="E153" s="182" t="s">
        <v>207</v>
      </c>
      <c r="F153" s="183" t="s">
        <v>208</v>
      </c>
      <c r="G153" s="184" t="s">
        <v>138</v>
      </c>
      <c r="H153" s="185">
        <v>2</v>
      </c>
      <c r="I153" s="186"/>
      <c r="J153" s="187">
        <f t="shared" si="10"/>
        <v>0</v>
      </c>
      <c r="K153" s="188"/>
      <c r="L153" s="38"/>
      <c r="M153" s="189" t="s">
        <v>1</v>
      </c>
      <c r="N153" s="190" t="s">
        <v>38</v>
      </c>
      <c r="O153" s="70"/>
      <c r="P153" s="191">
        <f t="shared" si="11"/>
        <v>0</v>
      </c>
      <c r="Q153" s="191">
        <v>0</v>
      </c>
      <c r="R153" s="191">
        <f t="shared" si="12"/>
        <v>0</v>
      </c>
      <c r="S153" s="191">
        <v>0</v>
      </c>
      <c r="T153" s="192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93" t="s">
        <v>116</v>
      </c>
      <c r="AT153" s="193" t="s">
        <v>112</v>
      </c>
      <c r="AU153" s="193" t="s">
        <v>80</v>
      </c>
      <c r="AY153" s="16" t="s">
        <v>109</v>
      </c>
      <c r="BE153" s="194">
        <f t="shared" si="14"/>
        <v>0</v>
      </c>
      <c r="BF153" s="194">
        <f t="shared" si="15"/>
        <v>0</v>
      </c>
      <c r="BG153" s="194">
        <f t="shared" si="16"/>
        <v>0</v>
      </c>
      <c r="BH153" s="194">
        <f t="shared" si="17"/>
        <v>0</v>
      </c>
      <c r="BI153" s="194">
        <f t="shared" si="18"/>
        <v>0</v>
      </c>
      <c r="BJ153" s="16" t="s">
        <v>78</v>
      </c>
      <c r="BK153" s="194">
        <f t="shared" si="19"/>
        <v>0</v>
      </c>
      <c r="BL153" s="16" t="s">
        <v>116</v>
      </c>
      <c r="BM153" s="193" t="s">
        <v>209</v>
      </c>
    </row>
    <row r="154" spans="1:65" s="2" customFormat="1" ht="16.5" customHeight="1">
      <c r="A154" s="33"/>
      <c r="B154" s="34"/>
      <c r="C154" s="217" t="s">
        <v>210</v>
      </c>
      <c r="D154" s="217" t="s">
        <v>130</v>
      </c>
      <c r="E154" s="218" t="s">
        <v>211</v>
      </c>
      <c r="F154" s="219" t="s">
        <v>212</v>
      </c>
      <c r="G154" s="220" t="s">
        <v>123</v>
      </c>
      <c r="H154" s="221">
        <v>2</v>
      </c>
      <c r="I154" s="222"/>
      <c r="J154" s="223">
        <f t="shared" si="10"/>
        <v>0</v>
      </c>
      <c r="K154" s="224"/>
      <c r="L154" s="225"/>
      <c r="M154" s="226" t="s">
        <v>1</v>
      </c>
      <c r="N154" s="227" t="s">
        <v>38</v>
      </c>
      <c r="O154" s="70"/>
      <c r="P154" s="191">
        <f t="shared" si="11"/>
        <v>0</v>
      </c>
      <c r="Q154" s="191">
        <v>0.00041</v>
      </c>
      <c r="R154" s="191">
        <f t="shared" si="12"/>
        <v>0.00082</v>
      </c>
      <c r="S154" s="191">
        <v>0</v>
      </c>
      <c r="T154" s="192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93" t="s">
        <v>133</v>
      </c>
      <c r="AT154" s="193" t="s">
        <v>130</v>
      </c>
      <c r="AU154" s="193" t="s">
        <v>80</v>
      </c>
      <c r="AY154" s="16" t="s">
        <v>109</v>
      </c>
      <c r="BE154" s="194">
        <f t="shared" si="14"/>
        <v>0</v>
      </c>
      <c r="BF154" s="194">
        <f t="shared" si="15"/>
        <v>0</v>
      </c>
      <c r="BG154" s="194">
        <f t="shared" si="16"/>
        <v>0</v>
      </c>
      <c r="BH154" s="194">
        <f t="shared" si="17"/>
        <v>0</v>
      </c>
      <c r="BI154" s="194">
        <f t="shared" si="18"/>
        <v>0</v>
      </c>
      <c r="BJ154" s="16" t="s">
        <v>78</v>
      </c>
      <c r="BK154" s="194">
        <f t="shared" si="19"/>
        <v>0</v>
      </c>
      <c r="BL154" s="16" t="s">
        <v>116</v>
      </c>
      <c r="BM154" s="193" t="s">
        <v>213</v>
      </c>
    </row>
    <row r="155" spans="1:65" s="2" customFormat="1" ht="24.2" customHeight="1">
      <c r="A155" s="33"/>
      <c r="B155" s="34"/>
      <c r="C155" s="181" t="s">
        <v>214</v>
      </c>
      <c r="D155" s="181" t="s">
        <v>112</v>
      </c>
      <c r="E155" s="182" t="s">
        <v>215</v>
      </c>
      <c r="F155" s="183" t="s">
        <v>216</v>
      </c>
      <c r="G155" s="184" t="s">
        <v>143</v>
      </c>
      <c r="H155" s="185">
        <v>0.001</v>
      </c>
      <c r="I155" s="186"/>
      <c r="J155" s="187">
        <f t="shared" si="10"/>
        <v>0</v>
      </c>
      <c r="K155" s="188"/>
      <c r="L155" s="38"/>
      <c r="M155" s="189" t="s">
        <v>1</v>
      </c>
      <c r="N155" s="190" t="s">
        <v>38</v>
      </c>
      <c r="O155" s="70"/>
      <c r="P155" s="191">
        <f t="shared" si="11"/>
        <v>0</v>
      </c>
      <c r="Q155" s="191">
        <v>0</v>
      </c>
      <c r="R155" s="191">
        <f t="shared" si="12"/>
        <v>0</v>
      </c>
      <c r="S155" s="191">
        <v>0</v>
      </c>
      <c r="T155" s="192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3" t="s">
        <v>116</v>
      </c>
      <c r="AT155" s="193" t="s">
        <v>112</v>
      </c>
      <c r="AU155" s="193" t="s">
        <v>80</v>
      </c>
      <c r="AY155" s="16" t="s">
        <v>109</v>
      </c>
      <c r="BE155" s="194">
        <f t="shared" si="14"/>
        <v>0</v>
      </c>
      <c r="BF155" s="194">
        <f t="shared" si="15"/>
        <v>0</v>
      </c>
      <c r="BG155" s="194">
        <f t="shared" si="16"/>
        <v>0</v>
      </c>
      <c r="BH155" s="194">
        <f t="shared" si="17"/>
        <v>0</v>
      </c>
      <c r="BI155" s="194">
        <f t="shared" si="18"/>
        <v>0</v>
      </c>
      <c r="BJ155" s="16" t="s">
        <v>78</v>
      </c>
      <c r="BK155" s="194">
        <f t="shared" si="19"/>
        <v>0</v>
      </c>
      <c r="BL155" s="16" t="s">
        <v>116</v>
      </c>
      <c r="BM155" s="193" t="s">
        <v>217</v>
      </c>
    </row>
    <row r="156" spans="1:65" s="2" customFormat="1" ht="24.2" customHeight="1">
      <c r="A156" s="33"/>
      <c r="B156" s="34"/>
      <c r="C156" s="181" t="s">
        <v>218</v>
      </c>
      <c r="D156" s="181" t="s">
        <v>112</v>
      </c>
      <c r="E156" s="182" t="s">
        <v>219</v>
      </c>
      <c r="F156" s="183" t="s">
        <v>220</v>
      </c>
      <c r="G156" s="184" t="s">
        <v>143</v>
      </c>
      <c r="H156" s="185">
        <v>0.001</v>
      </c>
      <c r="I156" s="186"/>
      <c r="J156" s="187">
        <f t="shared" si="10"/>
        <v>0</v>
      </c>
      <c r="K156" s="188"/>
      <c r="L156" s="38"/>
      <c r="M156" s="189" t="s">
        <v>1</v>
      </c>
      <c r="N156" s="190" t="s">
        <v>38</v>
      </c>
      <c r="O156" s="70"/>
      <c r="P156" s="191">
        <f t="shared" si="11"/>
        <v>0</v>
      </c>
      <c r="Q156" s="191">
        <v>0</v>
      </c>
      <c r="R156" s="191">
        <f t="shared" si="12"/>
        <v>0</v>
      </c>
      <c r="S156" s="191">
        <v>0</v>
      </c>
      <c r="T156" s="192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3" t="s">
        <v>116</v>
      </c>
      <c r="AT156" s="193" t="s">
        <v>112</v>
      </c>
      <c r="AU156" s="193" t="s">
        <v>80</v>
      </c>
      <c r="AY156" s="16" t="s">
        <v>109</v>
      </c>
      <c r="BE156" s="194">
        <f t="shared" si="14"/>
        <v>0</v>
      </c>
      <c r="BF156" s="194">
        <f t="shared" si="15"/>
        <v>0</v>
      </c>
      <c r="BG156" s="194">
        <f t="shared" si="16"/>
        <v>0</v>
      </c>
      <c r="BH156" s="194">
        <f t="shared" si="17"/>
        <v>0</v>
      </c>
      <c r="BI156" s="194">
        <f t="shared" si="18"/>
        <v>0</v>
      </c>
      <c r="BJ156" s="16" t="s">
        <v>78</v>
      </c>
      <c r="BK156" s="194">
        <f t="shared" si="19"/>
        <v>0</v>
      </c>
      <c r="BL156" s="16" t="s">
        <v>116</v>
      </c>
      <c r="BM156" s="193" t="s">
        <v>221</v>
      </c>
    </row>
    <row r="157" spans="1:65" s="2" customFormat="1" ht="24.2" customHeight="1">
      <c r="A157" s="33"/>
      <c r="B157" s="34"/>
      <c r="C157" s="181" t="s">
        <v>222</v>
      </c>
      <c r="D157" s="181" t="s">
        <v>112</v>
      </c>
      <c r="E157" s="182" t="s">
        <v>223</v>
      </c>
      <c r="F157" s="183" t="s">
        <v>224</v>
      </c>
      <c r="G157" s="184" t="s">
        <v>143</v>
      </c>
      <c r="H157" s="185">
        <v>0.001</v>
      </c>
      <c r="I157" s="186"/>
      <c r="J157" s="187">
        <f t="shared" si="10"/>
        <v>0</v>
      </c>
      <c r="K157" s="188"/>
      <c r="L157" s="38"/>
      <c r="M157" s="189" t="s">
        <v>1</v>
      </c>
      <c r="N157" s="190" t="s">
        <v>38</v>
      </c>
      <c r="O157" s="70"/>
      <c r="P157" s="191">
        <f t="shared" si="11"/>
        <v>0</v>
      </c>
      <c r="Q157" s="191">
        <v>0</v>
      </c>
      <c r="R157" s="191">
        <f t="shared" si="12"/>
        <v>0</v>
      </c>
      <c r="S157" s="191">
        <v>0</v>
      </c>
      <c r="T157" s="192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3" t="s">
        <v>116</v>
      </c>
      <c r="AT157" s="193" t="s">
        <v>112</v>
      </c>
      <c r="AU157" s="193" t="s">
        <v>80</v>
      </c>
      <c r="AY157" s="16" t="s">
        <v>109</v>
      </c>
      <c r="BE157" s="194">
        <f t="shared" si="14"/>
        <v>0</v>
      </c>
      <c r="BF157" s="194">
        <f t="shared" si="15"/>
        <v>0</v>
      </c>
      <c r="BG157" s="194">
        <f t="shared" si="16"/>
        <v>0</v>
      </c>
      <c r="BH157" s="194">
        <f t="shared" si="17"/>
        <v>0</v>
      </c>
      <c r="BI157" s="194">
        <f t="shared" si="18"/>
        <v>0</v>
      </c>
      <c r="BJ157" s="16" t="s">
        <v>78</v>
      </c>
      <c r="BK157" s="194">
        <f t="shared" si="19"/>
        <v>0</v>
      </c>
      <c r="BL157" s="16" t="s">
        <v>116</v>
      </c>
      <c r="BM157" s="193" t="s">
        <v>225</v>
      </c>
    </row>
    <row r="158" spans="2:63" s="12" customFormat="1" ht="22.9" customHeight="1">
      <c r="B158" s="165"/>
      <c r="C158" s="166"/>
      <c r="D158" s="167" t="s">
        <v>72</v>
      </c>
      <c r="E158" s="179" t="s">
        <v>226</v>
      </c>
      <c r="F158" s="179" t="s">
        <v>227</v>
      </c>
      <c r="G158" s="166"/>
      <c r="H158" s="166"/>
      <c r="I158" s="169"/>
      <c r="J158" s="180">
        <f>BK158</f>
        <v>0</v>
      </c>
      <c r="K158" s="166"/>
      <c r="L158" s="171"/>
      <c r="M158" s="172"/>
      <c r="N158" s="173"/>
      <c r="O158" s="173"/>
      <c r="P158" s="174">
        <f>SUM(P159:P167)</f>
        <v>0</v>
      </c>
      <c r="Q158" s="173"/>
      <c r="R158" s="174">
        <f>SUM(R159:R167)</f>
        <v>0.0025599999999999998</v>
      </c>
      <c r="S158" s="173"/>
      <c r="T158" s="175">
        <f>SUM(T159:T167)</f>
        <v>0</v>
      </c>
      <c r="AR158" s="176" t="s">
        <v>80</v>
      </c>
      <c r="AT158" s="177" t="s">
        <v>72</v>
      </c>
      <c r="AU158" s="177" t="s">
        <v>78</v>
      </c>
      <c r="AY158" s="176" t="s">
        <v>109</v>
      </c>
      <c r="BK158" s="178">
        <f>SUM(BK159:BK167)</f>
        <v>0</v>
      </c>
    </row>
    <row r="159" spans="1:65" s="2" customFormat="1" ht="24.2" customHeight="1">
      <c r="A159" s="33"/>
      <c r="B159" s="34"/>
      <c r="C159" s="181" t="s">
        <v>228</v>
      </c>
      <c r="D159" s="181" t="s">
        <v>112</v>
      </c>
      <c r="E159" s="182" t="s">
        <v>229</v>
      </c>
      <c r="F159" s="183" t="s">
        <v>230</v>
      </c>
      <c r="G159" s="184" t="s">
        <v>123</v>
      </c>
      <c r="H159" s="185">
        <v>4</v>
      </c>
      <c r="I159" s="186"/>
      <c r="J159" s="187">
        <f>ROUND(I159*H159,2)</f>
        <v>0</v>
      </c>
      <c r="K159" s="188"/>
      <c r="L159" s="38"/>
      <c r="M159" s="189" t="s">
        <v>1</v>
      </c>
      <c r="N159" s="190" t="s">
        <v>38</v>
      </c>
      <c r="O159" s="70"/>
      <c r="P159" s="191">
        <f>O159*H159</f>
        <v>0</v>
      </c>
      <c r="Q159" s="191">
        <v>0.00056</v>
      </c>
      <c r="R159" s="191">
        <f>Q159*H159</f>
        <v>0.00224</v>
      </c>
      <c r="S159" s="191">
        <v>0</v>
      </c>
      <c r="T159" s="192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3" t="s">
        <v>116</v>
      </c>
      <c r="AT159" s="193" t="s">
        <v>112</v>
      </c>
      <c r="AU159" s="193" t="s">
        <v>80</v>
      </c>
      <c r="AY159" s="16" t="s">
        <v>109</v>
      </c>
      <c r="BE159" s="194">
        <f>IF(N159="základní",J159,0)</f>
        <v>0</v>
      </c>
      <c r="BF159" s="194">
        <f>IF(N159="snížená",J159,0)</f>
        <v>0</v>
      </c>
      <c r="BG159" s="194">
        <f>IF(N159="zákl. přenesená",J159,0)</f>
        <v>0</v>
      </c>
      <c r="BH159" s="194">
        <f>IF(N159="sníž. přenesená",J159,0)</f>
        <v>0</v>
      </c>
      <c r="BI159" s="194">
        <f>IF(N159="nulová",J159,0)</f>
        <v>0</v>
      </c>
      <c r="BJ159" s="16" t="s">
        <v>78</v>
      </c>
      <c r="BK159" s="194">
        <f>ROUND(I159*H159,2)</f>
        <v>0</v>
      </c>
      <c r="BL159" s="16" t="s">
        <v>116</v>
      </c>
      <c r="BM159" s="193" t="s">
        <v>231</v>
      </c>
    </row>
    <row r="160" spans="2:51" s="13" customFormat="1" ht="11.25">
      <c r="B160" s="195"/>
      <c r="C160" s="196"/>
      <c r="D160" s="197" t="s">
        <v>118</v>
      </c>
      <c r="E160" s="198" t="s">
        <v>1</v>
      </c>
      <c r="F160" s="199" t="s">
        <v>232</v>
      </c>
      <c r="G160" s="196"/>
      <c r="H160" s="198" t="s">
        <v>1</v>
      </c>
      <c r="I160" s="200"/>
      <c r="J160" s="196"/>
      <c r="K160" s="196"/>
      <c r="L160" s="201"/>
      <c r="M160" s="202"/>
      <c r="N160" s="203"/>
      <c r="O160" s="203"/>
      <c r="P160" s="203"/>
      <c r="Q160" s="203"/>
      <c r="R160" s="203"/>
      <c r="S160" s="203"/>
      <c r="T160" s="204"/>
      <c r="AT160" s="205" t="s">
        <v>118</v>
      </c>
      <c r="AU160" s="205" t="s">
        <v>80</v>
      </c>
      <c r="AV160" s="13" t="s">
        <v>78</v>
      </c>
      <c r="AW160" s="13" t="s">
        <v>31</v>
      </c>
      <c r="AX160" s="13" t="s">
        <v>73</v>
      </c>
      <c r="AY160" s="205" t="s">
        <v>109</v>
      </c>
    </row>
    <row r="161" spans="2:51" s="14" customFormat="1" ht="11.25">
      <c r="B161" s="206"/>
      <c r="C161" s="207"/>
      <c r="D161" s="197" t="s">
        <v>118</v>
      </c>
      <c r="E161" s="208" t="s">
        <v>1</v>
      </c>
      <c r="F161" s="209" t="s">
        <v>233</v>
      </c>
      <c r="G161" s="207"/>
      <c r="H161" s="210">
        <v>4</v>
      </c>
      <c r="I161" s="211"/>
      <c r="J161" s="207"/>
      <c r="K161" s="207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118</v>
      </c>
      <c r="AU161" s="216" t="s">
        <v>80</v>
      </c>
      <c r="AV161" s="14" t="s">
        <v>80</v>
      </c>
      <c r="AW161" s="14" t="s">
        <v>31</v>
      </c>
      <c r="AX161" s="14" t="s">
        <v>78</v>
      </c>
      <c r="AY161" s="216" t="s">
        <v>109</v>
      </c>
    </row>
    <row r="162" spans="1:65" s="2" customFormat="1" ht="24.2" customHeight="1">
      <c r="A162" s="33"/>
      <c r="B162" s="34"/>
      <c r="C162" s="181" t="s">
        <v>234</v>
      </c>
      <c r="D162" s="181" t="s">
        <v>112</v>
      </c>
      <c r="E162" s="182" t="s">
        <v>235</v>
      </c>
      <c r="F162" s="183" t="s">
        <v>236</v>
      </c>
      <c r="G162" s="184" t="s">
        <v>138</v>
      </c>
      <c r="H162" s="185">
        <v>2</v>
      </c>
      <c r="I162" s="186"/>
      <c r="J162" s="187">
        <f aca="true" t="shared" si="20" ref="J162:J167">ROUND(I162*H162,2)</f>
        <v>0</v>
      </c>
      <c r="K162" s="188"/>
      <c r="L162" s="38"/>
      <c r="M162" s="189" t="s">
        <v>1</v>
      </c>
      <c r="N162" s="190" t="s">
        <v>38</v>
      </c>
      <c r="O162" s="70"/>
      <c r="P162" s="191">
        <f aca="true" t="shared" si="21" ref="P162:P167">O162*H162</f>
        <v>0</v>
      </c>
      <c r="Q162" s="191">
        <v>2E-05</v>
      </c>
      <c r="R162" s="191">
        <f aca="true" t="shared" si="22" ref="R162:R167">Q162*H162</f>
        <v>4E-05</v>
      </c>
      <c r="S162" s="191">
        <v>0</v>
      </c>
      <c r="T162" s="192">
        <f aca="true" t="shared" si="23" ref="T162:T167"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93" t="s">
        <v>116</v>
      </c>
      <c r="AT162" s="193" t="s">
        <v>112</v>
      </c>
      <c r="AU162" s="193" t="s">
        <v>80</v>
      </c>
      <c r="AY162" s="16" t="s">
        <v>109</v>
      </c>
      <c r="BE162" s="194">
        <f aca="true" t="shared" si="24" ref="BE162:BE167">IF(N162="základní",J162,0)</f>
        <v>0</v>
      </c>
      <c r="BF162" s="194">
        <f aca="true" t="shared" si="25" ref="BF162:BF167">IF(N162="snížená",J162,0)</f>
        <v>0</v>
      </c>
      <c r="BG162" s="194">
        <f aca="true" t="shared" si="26" ref="BG162:BG167">IF(N162="zákl. přenesená",J162,0)</f>
        <v>0</v>
      </c>
      <c r="BH162" s="194">
        <f aca="true" t="shared" si="27" ref="BH162:BH167">IF(N162="sníž. přenesená",J162,0)</f>
        <v>0</v>
      </c>
      <c r="BI162" s="194">
        <f aca="true" t="shared" si="28" ref="BI162:BI167">IF(N162="nulová",J162,0)</f>
        <v>0</v>
      </c>
      <c r="BJ162" s="16" t="s">
        <v>78</v>
      </c>
      <c r="BK162" s="194">
        <f aca="true" t="shared" si="29" ref="BK162:BK167">ROUND(I162*H162,2)</f>
        <v>0</v>
      </c>
      <c r="BL162" s="16" t="s">
        <v>116</v>
      </c>
      <c r="BM162" s="193" t="s">
        <v>237</v>
      </c>
    </row>
    <row r="163" spans="1:65" s="2" customFormat="1" ht="16.5" customHeight="1">
      <c r="A163" s="33"/>
      <c r="B163" s="34"/>
      <c r="C163" s="181" t="s">
        <v>238</v>
      </c>
      <c r="D163" s="181" t="s">
        <v>112</v>
      </c>
      <c r="E163" s="182" t="s">
        <v>239</v>
      </c>
      <c r="F163" s="183" t="s">
        <v>240</v>
      </c>
      <c r="G163" s="184" t="s">
        <v>123</v>
      </c>
      <c r="H163" s="185">
        <v>2</v>
      </c>
      <c r="I163" s="186"/>
      <c r="J163" s="187">
        <f t="shared" si="20"/>
        <v>0</v>
      </c>
      <c r="K163" s="188"/>
      <c r="L163" s="38"/>
      <c r="M163" s="189" t="s">
        <v>1</v>
      </c>
      <c r="N163" s="190" t="s">
        <v>38</v>
      </c>
      <c r="O163" s="70"/>
      <c r="P163" s="191">
        <f t="shared" si="21"/>
        <v>0</v>
      </c>
      <c r="Q163" s="191">
        <v>0</v>
      </c>
      <c r="R163" s="191">
        <f t="shared" si="22"/>
        <v>0</v>
      </c>
      <c r="S163" s="191">
        <v>0</v>
      </c>
      <c r="T163" s="192">
        <f t="shared" si="2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93" t="s">
        <v>116</v>
      </c>
      <c r="AT163" s="193" t="s">
        <v>112</v>
      </c>
      <c r="AU163" s="193" t="s">
        <v>80</v>
      </c>
      <c r="AY163" s="16" t="s">
        <v>109</v>
      </c>
      <c r="BE163" s="194">
        <f t="shared" si="24"/>
        <v>0</v>
      </c>
      <c r="BF163" s="194">
        <f t="shared" si="25"/>
        <v>0</v>
      </c>
      <c r="BG163" s="194">
        <f t="shared" si="26"/>
        <v>0</v>
      </c>
      <c r="BH163" s="194">
        <f t="shared" si="27"/>
        <v>0</v>
      </c>
      <c r="BI163" s="194">
        <f t="shared" si="28"/>
        <v>0</v>
      </c>
      <c r="BJ163" s="16" t="s">
        <v>78</v>
      </c>
      <c r="BK163" s="194">
        <f t="shared" si="29"/>
        <v>0</v>
      </c>
      <c r="BL163" s="16" t="s">
        <v>116</v>
      </c>
      <c r="BM163" s="193" t="s">
        <v>241</v>
      </c>
    </row>
    <row r="164" spans="1:65" s="2" customFormat="1" ht="33" customHeight="1">
      <c r="A164" s="33"/>
      <c r="B164" s="34"/>
      <c r="C164" s="181" t="s">
        <v>242</v>
      </c>
      <c r="D164" s="181" t="s">
        <v>112</v>
      </c>
      <c r="E164" s="182" t="s">
        <v>243</v>
      </c>
      <c r="F164" s="183" t="s">
        <v>244</v>
      </c>
      <c r="G164" s="184" t="s">
        <v>123</v>
      </c>
      <c r="H164" s="185">
        <v>4</v>
      </c>
      <c r="I164" s="186"/>
      <c r="J164" s="187">
        <f t="shared" si="20"/>
        <v>0</v>
      </c>
      <c r="K164" s="188"/>
      <c r="L164" s="38"/>
      <c r="M164" s="189" t="s">
        <v>1</v>
      </c>
      <c r="N164" s="190" t="s">
        <v>38</v>
      </c>
      <c r="O164" s="70"/>
      <c r="P164" s="191">
        <f t="shared" si="21"/>
        <v>0</v>
      </c>
      <c r="Q164" s="191">
        <v>7E-05</v>
      </c>
      <c r="R164" s="191">
        <f t="shared" si="22"/>
        <v>0.00028</v>
      </c>
      <c r="S164" s="191">
        <v>0</v>
      </c>
      <c r="T164" s="192">
        <f t="shared" si="2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93" t="s">
        <v>116</v>
      </c>
      <c r="AT164" s="193" t="s">
        <v>112</v>
      </c>
      <c r="AU164" s="193" t="s">
        <v>80</v>
      </c>
      <c r="AY164" s="16" t="s">
        <v>109</v>
      </c>
      <c r="BE164" s="194">
        <f t="shared" si="24"/>
        <v>0</v>
      </c>
      <c r="BF164" s="194">
        <f t="shared" si="25"/>
        <v>0</v>
      </c>
      <c r="BG164" s="194">
        <f t="shared" si="26"/>
        <v>0</v>
      </c>
      <c r="BH164" s="194">
        <f t="shared" si="27"/>
        <v>0</v>
      </c>
      <c r="BI164" s="194">
        <f t="shared" si="28"/>
        <v>0</v>
      </c>
      <c r="BJ164" s="16" t="s">
        <v>78</v>
      </c>
      <c r="BK164" s="194">
        <f t="shared" si="29"/>
        <v>0</v>
      </c>
      <c r="BL164" s="16" t="s">
        <v>116</v>
      </c>
      <c r="BM164" s="193" t="s">
        <v>245</v>
      </c>
    </row>
    <row r="165" spans="1:65" s="2" customFormat="1" ht="24.2" customHeight="1">
      <c r="A165" s="33"/>
      <c r="B165" s="34"/>
      <c r="C165" s="181" t="s">
        <v>246</v>
      </c>
      <c r="D165" s="181" t="s">
        <v>112</v>
      </c>
      <c r="E165" s="182" t="s">
        <v>247</v>
      </c>
      <c r="F165" s="183" t="s">
        <v>248</v>
      </c>
      <c r="G165" s="184" t="s">
        <v>143</v>
      </c>
      <c r="H165" s="185">
        <v>0.003</v>
      </c>
      <c r="I165" s="186"/>
      <c r="J165" s="187">
        <f t="shared" si="20"/>
        <v>0</v>
      </c>
      <c r="K165" s="188"/>
      <c r="L165" s="38"/>
      <c r="M165" s="189" t="s">
        <v>1</v>
      </c>
      <c r="N165" s="190" t="s">
        <v>38</v>
      </c>
      <c r="O165" s="70"/>
      <c r="P165" s="191">
        <f t="shared" si="21"/>
        <v>0</v>
      </c>
      <c r="Q165" s="191">
        <v>0</v>
      </c>
      <c r="R165" s="191">
        <f t="shared" si="22"/>
        <v>0</v>
      </c>
      <c r="S165" s="191">
        <v>0</v>
      </c>
      <c r="T165" s="192">
        <f t="shared" si="2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93" t="s">
        <v>116</v>
      </c>
      <c r="AT165" s="193" t="s">
        <v>112</v>
      </c>
      <c r="AU165" s="193" t="s">
        <v>80</v>
      </c>
      <c r="AY165" s="16" t="s">
        <v>109</v>
      </c>
      <c r="BE165" s="194">
        <f t="shared" si="24"/>
        <v>0</v>
      </c>
      <c r="BF165" s="194">
        <f t="shared" si="25"/>
        <v>0</v>
      </c>
      <c r="BG165" s="194">
        <f t="shared" si="26"/>
        <v>0</v>
      </c>
      <c r="BH165" s="194">
        <f t="shared" si="27"/>
        <v>0</v>
      </c>
      <c r="BI165" s="194">
        <f t="shared" si="28"/>
        <v>0</v>
      </c>
      <c r="BJ165" s="16" t="s">
        <v>78</v>
      </c>
      <c r="BK165" s="194">
        <f t="shared" si="29"/>
        <v>0</v>
      </c>
      <c r="BL165" s="16" t="s">
        <v>116</v>
      </c>
      <c r="BM165" s="193" t="s">
        <v>249</v>
      </c>
    </row>
    <row r="166" spans="1:65" s="2" customFormat="1" ht="24.2" customHeight="1">
      <c r="A166" s="33"/>
      <c r="B166" s="34"/>
      <c r="C166" s="181" t="s">
        <v>133</v>
      </c>
      <c r="D166" s="181" t="s">
        <v>112</v>
      </c>
      <c r="E166" s="182" t="s">
        <v>250</v>
      </c>
      <c r="F166" s="183" t="s">
        <v>251</v>
      </c>
      <c r="G166" s="184" t="s">
        <v>143</v>
      </c>
      <c r="H166" s="185">
        <v>0.003</v>
      </c>
      <c r="I166" s="186"/>
      <c r="J166" s="187">
        <f t="shared" si="20"/>
        <v>0</v>
      </c>
      <c r="K166" s="188"/>
      <c r="L166" s="38"/>
      <c r="M166" s="189" t="s">
        <v>1</v>
      </c>
      <c r="N166" s="190" t="s">
        <v>38</v>
      </c>
      <c r="O166" s="70"/>
      <c r="P166" s="191">
        <f t="shared" si="21"/>
        <v>0</v>
      </c>
      <c r="Q166" s="191">
        <v>0</v>
      </c>
      <c r="R166" s="191">
        <f t="shared" si="22"/>
        <v>0</v>
      </c>
      <c r="S166" s="191">
        <v>0</v>
      </c>
      <c r="T166" s="192">
        <f t="shared" si="2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93" t="s">
        <v>116</v>
      </c>
      <c r="AT166" s="193" t="s">
        <v>112</v>
      </c>
      <c r="AU166" s="193" t="s">
        <v>80</v>
      </c>
      <c r="AY166" s="16" t="s">
        <v>109</v>
      </c>
      <c r="BE166" s="194">
        <f t="shared" si="24"/>
        <v>0</v>
      </c>
      <c r="BF166" s="194">
        <f t="shared" si="25"/>
        <v>0</v>
      </c>
      <c r="BG166" s="194">
        <f t="shared" si="26"/>
        <v>0</v>
      </c>
      <c r="BH166" s="194">
        <f t="shared" si="27"/>
        <v>0</v>
      </c>
      <c r="BI166" s="194">
        <f t="shared" si="28"/>
        <v>0</v>
      </c>
      <c r="BJ166" s="16" t="s">
        <v>78</v>
      </c>
      <c r="BK166" s="194">
        <f t="shared" si="29"/>
        <v>0</v>
      </c>
      <c r="BL166" s="16" t="s">
        <v>116</v>
      </c>
      <c r="BM166" s="193" t="s">
        <v>252</v>
      </c>
    </row>
    <row r="167" spans="1:65" s="2" customFormat="1" ht="24.2" customHeight="1">
      <c r="A167" s="33"/>
      <c r="B167" s="34"/>
      <c r="C167" s="181" t="s">
        <v>253</v>
      </c>
      <c r="D167" s="181" t="s">
        <v>112</v>
      </c>
      <c r="E167" s="182" t="s">
        <v>254</v>
      </c>
      <c r="F167" s="183" t="s">
        <v>255</v>
      </c>
      <c r="G167" s="184" t="s">
        <v>143</v>
      </c>
      <c r="H167" s="185">
        <v>0.003</v>
      </c>
      <c r="I167" s="186"/>
      <c r="J167" s="187">
        <f t="shared" si="20"/>
        <v>0</v>
      </c>
      <c r="K167" s="188"/>
      <c r="L167" s="38"/>
      <c r="M167" s="189" t="s">
        <v>1</v>
      </c>
      <c r="N167" s="190" t="s">
        <v>38</v>
      </c>
      <c r="O167" s="70"/>
      <c r="P167" s="191">
        <f t="shared" si="21"/>
        <v>0</v>
      </c>
      <c r="Q167" s="191">
        <v>0</v>
      </c>
      <c r="R167" s="191">
        <f t="shared" si="22"/>
        <v>0</v>
      </c>
      <c r="S167" s="191">
        <v>0</v>
      </c>
      <c r="T167" s="192">
        <f t="shared" si="2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93" t="s">
        <v>116</v>
      </c>
      <c r="AT167" s="193" t="s">
        <v>112</v>
      </c>
      <c r="AU167" s="193" t="s">
        <v>80</v>
      </c>
      <c r="AY167" s="16" t="s">
        <v>109</v>
      </c>
      <c r="BE167" s="194">
        <f t="shared" si="24"/>
        <v>0</v>
      </c>
      <c r="BF167" s="194">
        <f t="shared" si="25"/>
        <v>0</v>
      </c>
      <c r="BG167" s="194">
        <f t="shared" si="26"/>
        <v>0</v>
      </c>
      <c r="BH167" s="194">
        <f t="shared" si="27"/>
        <v>0</v>
      </c>
      <c r="BI167" s="194">
        <f t="shared" si="28"/>
        <v>0</v>
      </c>
      <c r="BJ167" s="16" t="s">
        <v>78</v>
      </c>
      <c r="BK167" s="194">
        <f t="shared" si="29"/>
        <v>0</v>
      </c>
      <c r="BL167" s="16" t="s">
        <v>116</v>
      </c>
      <c r="BM167" s="193" t="s">
        <v>256</v>
      </c>
    </row>
    <row r="168" spans="2:63" s="12" customFormat="1" ht="22.9" customHeight="1">
      <c r="B168" s="165"/>
      <c r="C168" s="166"/>
      <c r="D168" s="167" t="s">
        <v>72</v>
      </c>
      <c r="E168" s="179" t="s">
        <v>257</v>
      </c>
      <c r="F168" s="179" t="s">
        <v>258</v>
      </c>
      <c r="G168" s="166"/>
      <c r="H168" s="166"/>
      <c r="I168" s="169"/>
      <c r="J168" s="180">
        <f>BK168</f>
        <v>0</v>
      </c>
      <c r="K168" s="166"/>
      <c r="L168" s="171"/>
      <c r="M168" s="172"/>
      <c r="N168" s="173"/>
      <c r="O168" s="173"/>
      <c r="P168" s="174">
        <f>SUM(P169:P177)</f>
        <v>0</v>
      </c>
      <c r="Q168" s="173"/>
      <c r="R168" s="174">
        <f>SUM(R169:R177)</f>
        <v>0.00664</v>
      </c>
      <c r="S168" s="173"/>
      <c r="T168" s="175">
        <f>SUM(T169:T177)</f>
        <v>0</v>
      </c>
      <c r="AR168" s="176" t="s">
        <v>80</v>
      </c>
      <c r="AT168" s="177" t="s">
        <v>72</v>
      </c>
      <c r="AU168" s="177" t="s">
        <v>78</v>
      </c>
      <c r="AY168" s="176" t="s">
        <v>109</v>
      </c>
      <c r="BK168" s="178">
        <f>SUM(BK169:BK177)</f>
        <v>0</v>
      </c>
    </row>
    <row r="169" spans="1:65" s="2" customFormat="1" ht="24.2" customHeight="1">
      <c r="A169" s="33"/>
      <c r="B169" s="34"/>
      <c r="C169" s="181" t="s">
        <v>259</v>
      </c>
      <c r="D169" s="181" t="s">
        <v>112</v>
      </c>
      <c r="E169" s="182" t="s">
        <v>260</v>
      </c>
      <c r="F169" s="183" t="s">
        <v>261</v>
      </c>
      <c r="G169" s="184" t="s">
        <v>115</v>
      </c>
      <c r="H169" s="185">
        <v>2</v>
      </c>
      <c r="I169" s="186"/>
      <c r="J169" s="187">
        <f>ROUND(I169*H169,2)</f>
        <v>0</v>
      </c>
      <c r="K169" s="188"/>
      <c r="L169" s="38"/>
      <c r="M169" s="189" t="s">
        <v>1</v>
      </c>
      <c r="N169" s="190" t="s">
        <v>38</v>
      </c>
      <c r="O169" s="70"/>
      <c r="P169" s="191">
        <f>O169*H169</f>
        <v>0</v>
      </c>
      <c r="Q169" s="191">
        <v>0.00082</v>
      </c>
      <c r="R169" s="191">
        <f>Q169*H169</f>
        <v>0.00164</v>
      </c>
      <c r="S169" s="191">
        <v>0</v>
      </c>
      <c r="T169" s="19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3" t="s">
        <v>116</v>
      </c>
      <c r="AT169" s="193" t="s">
        <v>112</v>
      </c>
      <c r="AU169" s="193" t="s">
        <v>80</v>
      </c>
      <c r="AY169" s="16" t="s">
        <v>109</v>
      </c>
      <c r="BE169" s="194">
        <f>IF(N169="základní",J169,0)</f>
        <v>0</v>
      </c>
      <c r="BF169" s="194">
        <f>IF(N169="snížená",J169,0)</f>
        <v>0</v>
      </c>
      <c r="BG169" s="194">
        <f>IF(N169="zákl. přenesená",J169,0)</f>
        <v>0</v>
      </c>
      <c r="BH169" s="194">
        <f>IF(N169="sníž. přenesená",J169,0)</f>
        <v>0</v>
      </c>
      <c r="BI169" s="194">
        <f>IF(N169="nulová",J169,0)</f>
        <v>0</v>
      </c>
      <c r="BJ169" s="16" t="s">
        <v>78</v>
      </c>
      <c r="BK169" s="194">
        <f>ROUND(I169*H169,2)</f>
        <v>0</v>
      </c>
      <c r="BL169" s="16" t="s">
        <v>116</v>
      </c>
      <c r="BM169" s="193" t="s">
        <v>262</v>
      </c>
    </row>
    <row r="170" spans="2:51" s="13" customFormat="1" ht="11.25">
      <c r="B170" s="195"/>
      <c r="C170" s="196"/>
      <c r="D170" s="197" t="s">
        <v>118</v>
      </c>
      <c r="E170" s="198" t="s">
        <v>1</v>
      </c>
      <c r="F170" s="199" t="s">
        <v>119</v>
      </c>
      <c r="G170" s="196"/>
      <c r="H170" s="198" t="s">
        <v>1</v>
      </c>
      <c r="I170" s="200"/>
      <c r="J170" s="196"/>
      <c r="K170" s="196"/>
      <c r="L170" s="201"/>
      <c r="M170" s="202"/>
      <c r="N170" s="203"/>
      <c r="O170" s="203"/>
      <c r="P170" s="203"/>
      <c r="Q170" s="203"/>
      <c r="R170" s="203"/>
      <c r="S170" s="203"/>
      <c r="T170" s="204"/>
      <c r="AT170" s="205" t="s">
        <v>118</v>
      </c>
      <c r="AU170" s="205" t="s">
        <v>80</v>
      </c>
      <c r="AV170" s="13" t="s">
        <v>78</v>
      </c>
      <c r="AW170" s="13" t="s">
        <v>31</v>
      </c>
      <c r="AX170" s="13" t="s">
        <v>73</v>
      </c>
      <c r="AY170" s="205" t="s">
        <v>109</v>
      </c>
    </row>
    <row r="171" spans="2:51" s="14" customFormat="1" ht="11.25">
      <c r="B171" s="206"/>
      <c r="C171" s="207"/>
      <c r="D171" s="197" t="s">
        <v>118</v>
      </c>
      <c r="E171" s="208" t="s">
        <v>1</v>
      </c>
      <c r="F171" s="209" t="s">
        <v>120</v>
      </c>
      <c r="G171" s="207"/>
      <c r="H171" s="210">
        <v>2</v>
      </c>
      <c r="I171" s="211"/>
      <c r="J171" s="207"/>
      <c r="K171" s="207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118</v>
      </c>
      <c r="AU171" s="216" t="s">
        <v>80</v>
      </c>
      <c r="AV171" s="14" t="s">
        <v>80</v>
      </c>
      <c r="AW171" s="14" t="s">
        <v>31</v>
      </c>
      <c r="AX171" s="14" t="s">
        <v>78</v>
      </c>
      <c r="AY171" s="216" t="s">
        <v>109</v>
      </c>
    </row>
    <row r="172" spans="1:65" s="2" customFormat="1" ht="21.75" customHeight="1">
      <c r="A172" s="33"/>
      <c r="B172" s="34"/>
      <c r="C172" s="181" t="s">
        <v>263</v>
      </c>
      <c r="D172" s="181" t="s">
        <v>112</v>
      </c>
      <c r="E172" s="182" t="s">
        <v>264</v>
      </c>
      <c r="F172" s="183" t="s">
        <v>265</v>
      </c>
      <c r="G172" s="184" t="s">
        <v>138</v>
      </c>
      <c r="H172" s="185">
        <v>10</v>
      </c>
      <c r="I172" s="186"/>
      <c r="J172" s="187">
        <f>ROUND(I172*H172,2)</f>
        <v>0</v>
      </c>
      <c r="K172" s="188"/>
      <c r="L172" s="38"/>
      <c r="M172" s="189" t="s">
        <v>1</v>
      </c>
      <c r="N172" s="190" t="s">
        <v>38</v>
      </c>
      <c r="O172" s="70"/>
      <c r="P172" s="191">
        <f>O172*H172</f>
        <v>0</v>
      </c>
      <c r="Q172" s="191">
        <v>0.0005</v>
      </c>
      <c r="R172" s="191">
        <f>Q172*H172</f>
        <v>0.005</v>
      </c>
      <c r="S172" s="191">
        <v>0</v>
      </c>
      <c r="T172" s="192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93" t="s">
        <v>116</v>
      </c>
      <c r="AT172" s="193" t="s">
        <v>112</v>
      </c>
      <c r="AU172" s="193" t="s">
        <v>80</v>
      </c>
      <c r="AY172" s="16" t="s">
        <v>109</v>
      </c>
      <c r="BE172" s="194">
        <f>IF(N172="základní",J172,0)</f>
        <v>0</v>
      </c>
      <c r="BF172" s="194">
        <f>IF(N172="snížená",J172,0)</f>
        <v>0</v>
      </c>
      <c r="BG172" s="194">
        <f>IF(N172="zákl. přenesená",J172,0)</f>
        <v>0</v>
      </c>
      <c r="BH172" s="194">
        <f>IF(N172="sníž. přenesená",J172,0)</f>
        <v>0</v>
      </c>
      <c r="BI172" s="194">
        <f>IF(N172="nulová",J172,0)</f>
        <v>0</v>
      </c>
      <c r="BJ172" s="16" t="s">
        <v>78</v>
      </c>
      <c r="BK172" s="194">
        <f>ROUND(I172*H172,2)</f>
        <v>0</v>
      </c>
      <c r="BL172" s="16" t="s">
        <v>116</v>
      </c>
      <c r="BM172" s="193" t="s">
        <v>266</v>
      </c>
    </row>
    <row r="173" spans="2:51" s="13" customFormat="1" ht="11.25">
      <c r="B173" s="195"/>
      <c r="C173" s="196"/>
      <c r="D173" s="197" t="s">
        <v>118</v>
      </c>
      <c r="E173" s="198" t="s">
        <v>1</v>
      </c>
      <c r="F173" s="199" t="s">
        <v>267</v>
      </c>
      <c r="G173" s="196"/>
      <c r="H173" s="198" t="s">
        <v>1</v>
      </c>
      <c r="I173" s="200"/>
      <c r="J173" s="196"/>
      <c r="K173" s="196"/>
      <c r="L173" s="201"/>
      <c r="M173" s="202"/>
      <c r="N173" s="203"/>
      <c r="O173" s="203"/>
      <c r="P173" s="203"/>
      <c r="Q173" s="203"/>
      <c r="R173" s="203"/>
      <c r="S173" s="203"/>
      <c r="T173" s="204"/>
      <c r="AT173" s="205" t="s">
        <v>118</v>
      </c>
      <c r="AU173" s="205" t="s">
        <v>80</v>
      </c>
      <c r="AV173" s="13" t="s">
        <v>78</v>
      </c>
      <c r="AW173" s="13" t="s">
        <v>31</v>
      </c>
      <c r="AX173" s="13" t="s">
        <v>73</v>
      </c>
      <c r="AY173" s="205" t="s">
        <v>109</v>
      </c>
    </row>
    <row r="174" spans="2:51" s="14" customFormat="1" ht="11.25">
      <c r="B174" s="206"/>
      <c r="C174" s="207"/>
      <c r="D174" s="197" t="s">
        <v>118</v>
      </c>
      <c r="E174" s="208" t="s">
        <v>1</v>
      </c>
      <c r="F174" s="209" t="s">
        <v>268</v>
      </c>
      <c r="G174" s="207"/>
      <c r="H174" s="210">
        <v>10</v>
      </c>
      <c r="I174" s="211"/>
      <c r="J174" s="207"/>
      <c r="K174" s="207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118</v>
      </c>
      <c r="AU174" s="216" t="s">
        <v>80</v>
      </c>
      <c r="AV174" s="14" t="s">
        <v>80</v>
      </c>
      <c r="AW174" s="14" t="s">
        <v>31</v>
      </c>
      <c r="AX174" s="14" t="s">
        <v>78</v>
      </c>
      <c r="AY174" s="216" t="s">
        <v>109</v>
      </c>
    </row>
    <row r="175" spans="1:65" s="2" customFormat="1" ht="24.2" customHeight="1">
      <c r="A175" s="33"/>
      <c r="B175" s="34"/>
      <c r="C175" s="181" t="s">
        <v>269</v>
      </c>
      <c r="D175" s="181" t="s">
        <v>112</v>
      </c>
      <c r="E175" s="182" t="s">
        <v>270</v>
      </c>
      <c r="F175" s="183" t="s">
        <v>271</v>
      </c>
      <c r="G175" s="184" t="s">
        <v>143</v>
      </c>
      <c r="H175" s="185">
        <v>0.007</v>
      </c>
      <c r="I175" s="186"/>
      <c r="J175" s="187">
        <f>ROUND(I175*H175,2)</f>
        <v>0</v>
      </c>
      <c r="K175" s="188"/>
      <c r="L175" s="38"/>
      <c r="M175" s="189" t="s">
        <v>1</v>
      </c>
      <c r="N175" s="190" t="s">
        <v>38</v>
      </c>
      <c r="O175" s="70"/>
      <c r="P175" s="191">
        <f>O175*H175</f>
        <v>0</v>
      </c>
      <c r="Q175" s="191">
        <v>0</v>
      </c>
      <c r="R175" s="191">
        <f>Q175*H175</f>
        <v>0</v>
      </c>
      <c r="S175" s="191">
        <v>0</v>
      </c>
      <c r="T175" s="19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93" t="s">
        <v>116</v>
      </c>
      <c r="AT175" s="193" t="s">
        <v>112</v>
      </c>
      <c r="AU175" s="193" t="s">
        <v>80</v>
      </c>
      <c r="AY175" s="16" t="s">
        <v>109</v>
      </c>
      <c r="BE175" s="194">
        <f>IF(N175="základní",J175,0)</f>
        <v>0</v>
      </c>
      <c r="BF175" s="194">
        <f>IF(N175="snížená",J175,0)</f>
        <v>0</v>
      </c>
      <c r="BG175" s="194">
        <f>IF(N175="zákl. přenesená",J175,0)</f>
        <v>0</v>
      </c>
      <c r="BH175" s="194">
        <f>IF(N175="sníž. přenesená",J175,0)</f>
        <v>0</v>
      </c>
      <c r="BI175" s="194">
        <f>IF(N175="nulová",J175,0)</f>
        <v>0</v>
      </c>
      <c r="BJ175" s="16" t="s">
        <v>78</v>
      </c>
      <c r="BK175" s="194">
        <f>ROUND(I175*H175,2)</f>
        <v>0</v>
      </c>
      <c r="BL175" s="16" t="s">
        <v>116</v>
      </c>
      <c r="BM175" s="193" t="s">
        <v>272</v>
      </c>
    </row>
    <row r="176" spans="1:65" s="2" customFormat="1" ht="24.2" customHeight="1">
      <c r="A176" s="33"/>
      <c r="B176" s="34"/>
      <c r="C176" s="181" t="s">
        <v>273</v>
      </c>
      <c r="D176" s="181" t="s">
        <v>112</v>
      </c>
      <c r="E176" s="182" t="s">
        <v>274</v>
      </c>
      <c r="F176" s="183" t="s">
        <v>275</v>
      </c>
      <c r="G176" s="184" t="s">
        <v>143</v>
      </c>
      <c r="H176" s="185">
        <v>0.007</v>
      </c>
      <c r="I176" s="186"/>
      <c r="J176" s="187">
        <f>ROUND(I176*H176,2)</f>
        <v>0</v>
      </c>
      <c r="K176" s="188"/>
      <c r="L176" s="38"/>
      <c r="M176" s="189" t="s">
        <v>1</v>
      </c>
      <c r="N176" s="190" t="s">
        <v>38</v>
      </c>
      <c r="O176" s="70"/>
      <c r="P176" s="191">
        <f>O176*H176</f>
        <v>0</v>
      </c>
      <c r="Q176" s="191">
        <v>0</v>
      </c>
      <c r="R176" s="191">
        <f>Q176*H176</f>
        <v>0</v>
      </c>
      <c r="S176" s="191">
        <v>0</v>
      </c>
      <c r="T176" s="192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93" t="s">
        <v>116</v>
      </c>
      <c r="AT176" s="193" t="s">
        <v>112</v>
      </c>
      <c r="AU176" s="193" t="s">
        <v>80</v>
      </c>
      <c r="AY176" s="16" t="s">
        <v>109</v>
      </c>
      <c r="BE176" s="194">
        <f>IF(N176="základní",J176,0)</f>
        <v>0</v>
      </c>
      <c r="BF176" s="194">
        <f>IF(N176="snížená",J176,0)</f>
        <v>0</v>
      </c>
      <c r="BG176" s="194">
        <f>IF(N176="zákl. přenesená",J176,0)</f>
        <v>0</v>
      </c>
      <c r="BH176" s="194">
        <f>IF(N176="sníž. přenesená",J176,0)</f>
        <v>0</v>
      </c>
      <c r="BI176" s="194">
        <f>IF(N176="nulová",J176,0)</f>
        <v>0</v>
      </c>
      <c r="BJ176" s="16" t="s">
        <v>78</v>
      </c>
      <c r="BK176" s="194">
        <f>ROUND(I176*H176,2)</f>
        <v>0</v>
      </c>
      <c r="BL176" s="16" t="s">
        <v>116</v>
      </c>
      <c r="BM176" s="193" t="s">
        <v>276</v>
      </c>
    </row>
    <row r="177" spans="1:65" s="2" customFormat="1" ht="24.2" customHeight="1">
      <c r="A177" s="33"/>
      <c r="B177" s="34"/>
      <c r="C177" s="181" t="s">
        <v>277</v>
      </c>
      <c r="D177" s="181" t="s">
        <v>112</v>
      </c>
      <c r="E177" s="182" t="s">
        <v>278</v>
      </c>
      <c r="F177" s="183" t="s">
        <v>279</v>
      </c>
      <c r="G177" s="184" t="s">
        <v>143</v>
      </c>
      <c r="H177" s="185">
        <v>0.007</v>
      </c>
      <c r="I177" s="186"/>
      <c r="J177" s="187">
        <f>ROUND(I177*H177,2)</f>
        <v>0</v>
      </c>
      <c r="K177" s="188"/>
      <c r="L177" s="38"/>
      <c r="M177" s="189" t="s">
        <v>1</v>
      </c>
      <c r="N177" s="190" t="s">
        <v>38</v>
      </c>
      <c r="O177" s="70"/>
      <c r="P177" s="191">
        <f>O177*H177</f>
        <v>0</v>
      </c>
      <c r="Q177" s="191">
        <v>0</v>
      </c>
      <c r="R177" s="191">
        <f>Q177*H177</f>
        <v>0</v>
      </c>
      <c r="S177" s="191">
        <v>0</v>
      </c>
      <c r="T177" s="192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93" t="s">
        <v>116</v>
      </c>
      <c r="AT177" s="193" t="s">
        <v>112</v>
      </c>
      <c r="AU177" s="193" t="s">
        <v>80</v>
      </c>
      <c r="AY177" s="16" t="s">
        <v>109</v>
      </c>
      <c r="BE177" s="194">
        <f>IF(N177="základní",J177,0)</f>
        <v>0</v>
      </c>
      <c r="BF177" s="194">
        <f>IF(N177="snížená",J177,0)</f>
        <v>0</v>
      </c>
      <c r="BG177" s="194">
        <f>IF(N177="zákl. přenesená",J177,0)</f>
        <v>0</v>
      </c>
      <c r="BH177" s="194">
        <f>IF(N177="sníž. přenesená",J177,0)</f>
        <v>0</v>
      </c>
      <c r="BI177" s="194">
        <f>IF(N177="nulová",J177,0)</f>
        <v>0</v>
      </c>
      <c r="BJ177" s="16" t="s">
        <v>78</v>
      </c>
      <c r="BK177" s="194">
        <f>ROUND(I177*H177,2)</f>
        <v>0</v>
      </c>
      <c r="BL177" s="16" t="s">
        <v>116</v>
      </c>
      <c r="BM177" s="193" t="s">
        <v>280</v>
      </c>
    </row>
    <row r="178" spans="2:63" s="12" customFormat="1" ht="25.9" customHeight="1">
      <c r="B178" s="165"/>
      <c r="C178" s="166"/>
      <c r="D178" s="167" t="s">
        <v>72</v>
      </c>
      <c r="E178" s="168" t="s">
        <v>281</v>
      </c>
      <c r="F178" s="168" t="s">
        <v>282</v>
      </c>
      <c r="G178" s="166"/>
      <c r="H178" s="166"/>
      <c r="I178" s="169"/>
      <c r="J178" s="170">
        <f>BK178</f>
        <v>0</v>
      </c>
      <c r="K178" s="166"/>
      <c r="L178" s="171"/>
      <c r="M178" s="172"/>
      <c r="N178" s="173"/>
      <c r="O178" s="173"/>
      <c r="P178" s="174">
        <f>SUM(P179:P191)</f>
        <v>0</v>
      </c>
      <c r="Q178" s="173"/>
      <c r="R178" s="174">
        <f>SUM(R179:R191)</f>
        <v>0</v>
      </c>
      <c r="S178" s="173"/>
      <c r="T178" s="175">
        <f>SUM(T179:T191)</f>
        <v>0</v>
      </c>
      <c r="AR178" s="176" t="s">
        <v>129</v>
      </c>
      <c r="AT178" s="177" t="s">
        <v>72</v>
      </c>
      <c r="AU178" s="177" t="s">
        <v>73</v>
      </c>
      <c r="AY178" s="176" t="s">
        <v>109</v>
      </c>
      <c r="BK178" s="178">
        <f>SUM(BK179:BK191)</f>
        <v>0</v>
      </c>
    </row>
    <row r="179" spans="1:65" s="2" customFormat="1" ht="21.75" customHeight="1">
      <c r="A179" s="33"/>
      <c r="B179" s="34"/>
      <c r="C179" s="181" t="s">
        <v>283</v>
      </c>
      <c r="D179" s="181" t="s">
        <v>112</v>
      </c>
      <c r="E179" s="182" t="s">
        <v>284</v>
      </c>
      <c r="F179" s="183" t="s">
        <v>285</v>
      </c>
      <c r="G179" s="184" t="s">
        <v>286</v>
      </c>
      <c r="H179" s="185">
        <v>12</v>
      </c>
      <c r="I179" s="186"/>
      <c r="J179" s="187">
        <f>ROUND(I179*H179,2)</f>
        <v>0</v>
      </c>
      <c r="K179" s="188"/>
      <c r="L179" s="38"/>
      <c r="M179" s="189" t="s">
        <v>1</v>
      </c>
      <c r="N179" s="190" t="s">
        <v>38</v>
      </c>
      <c r="O179" s="70"/>
      <c r="P179" s="191">
        <f>O179*H179</f>
        <v>0</v>
      </c>
      <c r="Q179" s="191">
        <v>0</v>
      </c>
      <c r="R179" s="191">
        <f>Q179*H179</f>
        <v>0</v>
      </c>
      <c r="S179" s="191">
        <v>0</v>
      </c>
      <c r="T179" s="192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93" t="s">
        <v>287</v>
      </c>
      <c r="AT179" s="193" t="s">
        <v>112</v>
      </c>
      <c r="AU179" s="193" t="s">
        <v>78</v>
      </c>
      <c r="AY179" s="16" t="s">
        <v>109</v>
      </c>
      <c r="BE179" s="194">
        <f>IF(N179="základní",J179,0)</f>
        <v>0</v>
      </c>
      <c r="BF179" s="194">
        <f>IF(N179="snížená",J179,0)</f>
        <v>0</v>
      </c>
      <c r="BG179" s="194">
        <f>IF(N179="zákl. přenesená",J179,0)</f>
        <v>0</v>
      </c>
      <c r="BH179" s="194">
        <f>IF(N179="sníž. přenesená",J179,0)</f>
        <v>0</v>
      </c>
      <c r="BI179" s="194">
        <f>IF(N179="nulová",J179,0)</f>
        <v>0</v>
      </c>
      <c r="BJ179" s="16" t="s">
        <v>78</v>
      </c>
      <c r="BK179" s="194">
        <f>ROUND(I179*H179,2)</f>
        <v>0</v>
      </c>
      <c r="BL179" s="16" t="s">
        <v>287</v>
      </c>
      <c r="BM179" s="193" t="s">
        <v>288</v>
      </c>
    </row>
    <row r="180" spans="2:51" s="13" customFormat="1" ht="11.25">
      <c r="B180" s="195"/>
      <c r="C180" s="196"/>
      <c r="D180" s="197" t="s">
        <v>118</v>
      </c>
      <c r="E180" s="198" t="s">
        <v>1</v>
      </c>
      <c r="F180" s="199" t="s">
        <v>289</v>
      </c>
      <c r="G180" s="196"/>
      <c r="H180" s="198" t="s">
        <v>1</v>
      </c>
      <c r="I180" s="200"/>
      <c r="J180" s="196"/>
      <c r="K180" s="196"/>
      <c r="L180" s="201"/>
      <c r="M180" s="202"/>
      <c r="N180" s="203"/>
      <c r="O180" s="203"/>
      <c r="P180" s="203"/>
      <c r="Q180" s="203"/>
      <c r="R180" s="203"/>
      <c r="S180" s="203"/>
      <c r="T180" s="204"/>
      <c r="AT180" s="205" t="s">
        <v>118</v>
      </c>
      <c r="AU180" s="205" t="s">
        <v>78</v>
      </c>
      <c r="AV180" s="13" t="s">
        <v>78</v>
      </c>
      <c r="AW180" s="13" t="s">
        <v>31</v>
      </c>
      <c r="AX180" s="13" t="s">
        <v>73</v>
      </c>
      <c r="AY180" s="205" t="s">
        <v>109</v>
      </c>
    </row>
    <row r="181" spans="2:51" s="13" customFormat="1" ht="11.25">
      <c r="B181" s="195"/>
      <c r="C181" s="196"/>
      <c r="D181" s="197" t="s">
        <v>118</v>
      </c>
      <c r="E181" s="198" t="s">
        <v>1</v>
      </c>
      <c r="F181" s="199" t="s">
        <v>290</v>
      </c>
      <c r="G181" s="196"/>
      <c r="H181" s="198" t="s">
        <v>1</v>
      </c>
      <c r="I181" s="200"/>
      <c r="J181" s="196"/>
      <c r="K181" s="196"/>
      <c r="L181" s="201"/>
      <c r="M181" s="202"/>
      <c r="N181" s="203"/>
      <c r="O181" s="203"/>
      <c r="P181" s="203"/>
      <c r="Q181" s="203"/>
      <c r="R181" s="203"/>
      <c r="S181" s="203"/>
      <c r="T181" s="204"/>
      <c r="AT181" s="205" t="s">
        <v>118</v>
      </c>
      <c r="AU181" s="205" t="s">
        <v>78</v>
      </c>
      <c r="AV181" s="13" t="s">
        <v>78</v>
      </c>
      <c r="AW181" s="13" t="s">
        <v>31</v>
      </c>
      <c r="AX181" s="13" t="s">
        <v>73</v>
      </c>
      <c r="AY181" s="205" t="s">
        <v>109</v>
      </c>
    </row>
    <row r="182" spans="2:51" s="14" customFormat="1" ht="11.25">
      <c r="B182" s="206"/>
      <c r="C182" s="207"/>
      <c r="D182" s="197" t="s">
        <v>118</v>
      </c>
      <c r="E182" s="208" t="s">
        <v>1</v>
      </c>
      <c r="F182" s="209" t="s">
        <v>291</v>
      </c>
      <c r="G182" s="207"/>
      <c r="H182" s="210">
        <v>12</v>
      </c>
      <c r="I182" s="211"/>
      <c r="J182" s="207"/>
      <c r="K182" s="207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118</v>
      </c>
      <c r="AU182" s="216" t="s">
        <v>78</v>
      </c>
      <c r="AV182" s="14" t="s">
        <v>80</v>
      </c>
      <c r="AW182" s="14" t="s">
        <v>31</v>
      </c>
      <c r="AX182" s="14" t="s">
        <v>78</v>
      </c>
      <c r="AY182" s="216" t="s">
        <v>109</v>
      </c>
    </row>
    <row r="183" spans="1:65" s="2" customFormat="1" ht="16.5" customHeight="1">
      <c r="A183" s="33"/>
      <c r="B183" s="34"/>
      <c r="C183" s="181" t="s">
        <v>292</v>
      </c>
      <c r="D183" s="181" t="s">
        <v>112</v>
      </c>
      <c r="E183" s="182" t="s">
        <v>293</v>
      </c>
      <c r="F183" s="183" t="s">
        <v>294</v>
      </c>
      <c r="G183" s="184" t="s">
        <v>286</v>
      </c>
      <c r="H183" s="185">
        <v>8</v>
      </c>
      <c r="I183" s="186"/>
      <c r="J183" s="187">
        <f>ROUND(I183*H183,2)</f>
        <v>0</v>
      </c>
      <c r="K183" s="188"/>
      <c r="L183" s="38"/>
      <c r="M183" s="189" t="s">
        <v>1</v>
      </c>
      <c r="N183" s="190" t="s">
        <v>38</v>
      </c>
      <c r="O183" s="70"/>
      <c r="P183" s="191">
        <f>O183*H183</f>
        <v>0</v>
      </c>
      <c r="Q183" s="191">
        <v>0</v>
      </c>
      <c r="R183" s="191">
        <f>Q183*H183</f>
        <v>0</v>
      </c>
      <c r="S183" s="191">
        <v>0</v>
      </c>
      <c r="T183" s="192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93" t="s">
        <v>287</v>
      </c>
      <c r="AT183" s="193" t="s">
        <v>112</v>
      </c>
      <c r="AU183" s="193" t="s">
        <v>78</v>
      </c>
      <c r="AY183" s="16" t="s">
        <v>109</v>
      </c>
      <c r="BE183" s="194">
        <f>IF(N183="základní",J183,0)</f>
        <v>0</v>
      </c>
      <c r="BF183" s="194">
        <f>IF(N183="snížená",J183,0)</f>
        <v>0</v>
      </c>
      <c r="BG183" s="194">
        <f>IF(N183="zákl. přenesená",J183,0)</f>
        <v>0</v>
      </c>
      <c r="BH183" s="194">
        <f>IF(N183="sníž. přenesená",J183,0)</f>
        <v>0</v>
      </c>
      <c r="BI183" s="194">
        <f>IF(N183="nulová",J183,0)</f>
        <v>0</v>
      </c>
      <c r="BJ183" s="16" t="s">
        <v>78</v>
      </c>
      <c r="BK183" s="194">
        <f>ROUND(I183*H183,2)</f>
        <v>0</v>
      </c>
      <c r="BL183" s="16" t="s">
        <v>287</v>
      </c>
      <c r="BM183" s="193" t="s">
        <v>295</v>
      </c>
    </row>
    <row r="184" spans="2:51" s="13" customFormat="1" ht="11.25">
      <c r="B184" s="195"/>
      <c r="C184" s="196"/>
      <c r="D184" s="197" t="s">
        <v>118</v>
      </c>
      <c r="E184" s="198" t="s">
        <v>1</v>
      </c>
      <c r="F184" s="199" t="s">
        <v>296</v>
      </c>
      <c r="G184" s="196"/>
      <c r="H184" s="198" t="s">
        <v>1</v>
      </c>
      <c r="I184" s="200"/>
      <c r="J184" s="196"/>
      <c r="K184" s="196"/>
      <c r="L184" s="201"/>
      <c r="M184" s="202"/>
      <c r="N184" s="203"/>
      <c r="O184" s="203"/>
      <c r="P184" s="203"/>
      <c r="Q184" s="203"/>
      <c r="R184" s="203"/>
      <c r="S184" s="203"/>
      <c r="T184" s="204"/>
      <c r="AT184" s="205" t="s">
        <v>118</v>
      </c>
      <c r="AU184" s="205" t="s">
        <v>78</v>
      </c>
      <c r="AV184" s="13" t="s">
        <v>78</v>
      </c>
      <c r="AW184" s="13" t="s">
        <v>31</v>
      </c>
      <c r="AX184" s="13" t="s">
        <v>73</v>
      </c>
      <c r="AY184" s="205" t="s">
        <v>109</v>
      </c>
    </row>
    <row r="185" spans="2:51" s="14" customFormat="1" ht="11.25">
      <c r="B185" s="206"/>
      <c r="C185" s="207"/>
      <c r="D185" s="197" t="s">
        <v>118</v>
      </c>
      <c r="E185" s="208" t="s">
        <v>1</v>
      </c>
      <c r="F185" s="209" t="s">
        <v>297</v>
      </c>
      <c r="G185" s="207"/>
      <c r="H185" s="210">
        <v>8</v>
      </c>
      <c r="I185" s="211"/>
      <c r="J185" s="207"/>
      <c r="K185" s="207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118</v>
      </c>
      <c r="AU185" s="216" t="s">
        <v>78</v>
      </c>
      <c r="AV185" s="14" t="s">
        <v>80</v>
      </c>
      <c r="AW185" s="14" t="s">
        <v>31</v>
      </c>
      <c r="AX185" s="14" t="s">
        <v>78</v>
      </c>
      <c r="AY185" s="216" t="s">
        <v>109</v>
      </c>
    </row>
    <row r="186" spans="1:65" s="2" customFormat="1" ht="16.5" customHeight="1">
      <c r="A186" s="33"/>
      <c r="B186" s="34"/>
      <c r="C186" s="181" t="s">
        <v>298</v>
      </c>
      <c r="D186" s="181" t="s">
        <v>112</v>
      </c>
      <c r="E186" s="182" t="s">
        <v>299</v>
      </c>
      <c r="F186" s="183" t="s">
        <v>300</v>
      </c>
      <c r="G186" s="184" t="s">
        <v>138</v>
      </c>
      <c r="H186" s="185">
        <v>2</v>
      </c>
      <c r="I186" s="186"/>
      <c r="J186" s="187">
        <f>ROUND(I186*H186,2)</f>
        <v>0</v>
      </c>
      <c r="K186" s="188"/>
      <c r="L186" s="38"/>
      <c r="M186" s="189" t="s">
        <v>1</v>
      </c>
      <c r="N186" s="190" t="s">
        <v>38</v>
      </c>
      <c r="O186" s="70"/>
      <c r="P186" s="191">
        <f>O186*H186</f>
        <v>0</v>
      </c>
      <c r="Q186" s="191">
        <v>0</v>
      </c>
      <c r="R186" s="191">
        <f>Q186*H186</f>
        <v>0</v>
      </c>
      <c r="S186" s="191">
        <v>0</v>
      </c>
      <c r="T186" s="192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93" t="s">
        <v>287</v>
      </c>
      <c r="AT186" s="193" t="s">
        <v>112</v>
      </c>
      <c r="AU186" s="193" t="s">
        <v>78</v>
      </c>
      <c r="AY186" s="16" t="s">
        <v>109</v>
      </c>
      <c r="BE186" s="194">
        <f>IF(N186="základní",J186,0)</f>
        <v>0</v>
      </c>
      <c r="BF186" s="194">
        <f>IF(N186="snížená",J186,0)</f>
        <v>0</v>
      </c>
      <c r="BG186" s="194">
        <f>IF(N186="zákl. přenesená",J186,0)</f>
        <v>0</v>
      </c>
      <c r="BH186" s="194">
        <f>IF(N186="sníž. přenesená",J186,0)</f>
        <v>0</v>
      </c>
      <c r="BI186" s="194">
        <f>IF(N186="nulová",J186,0)</f>
        <v>0</v>
      </c>
      <c r="BJ186" s="16" t="s">
        <v>78</v>
      </c>
      <c r="BK186" s="194">
        <f>ROUND(I186*H186,2)</f>
        <v>0</v>
      </c>
      <c r="BL186" s="16" t="s">
        <v>287</v>
      </c>
      <c r="BM186" s="193" t="s">
        <v>301</v>
      </c>
    </row>
    <row r="187" spans="2:51" s="13" customFormat="1" ht="11.25">
      <c r="B187" s="195"/>
      <c r="C187" s="196"/>
      <c r="D187" s="197" t="s">
        <v>118</v>
      </c>
      <c r="E187" s="198" t="s">
        <v>1</v>
      </c>
      <c r="F187" s="199" t="s">
        <v>302</v>
      </c>
      <c r="G187" s="196"/>
      <c r="H187" s="198" t="s">
        <v>1</v>
      </c>
      <c r="I187" s="200"/>
      <c r="J187" s="196"/>
      <c r="K187" s="196"/>
      <c r="L187" s="201"/>
      <c r="M187" s="202"/>
      <c r="N187" s="203"/>
      <c r="O187" s="203"/>
      <c r="P187" s="203"/>
      <c r="Q187" s="203"/>
      <c r="R187" s="203"/>
      <c r="S187" s="203"/>
      <c r="T187" s="204"/>
      <c r="AT187" s="205" t="s">
        <v>118</v>
      </c>
      <c r="AU187" s="205" t="s">
        <v>78</v>
      </c>
      <c r="AV187" s="13" t="s">
        <v>78</v>
      </c>
      <c r="AW187" s="13" t="s">
        <v>31</v>
      </c>
      <c r="AX187" s="13" t="s">
        <v>73</v>
      </c>
      <c r="AY187" s="205" t="s">
        <v>109</v>
      </c>
    </row>
    <row r="188" spans="2:51" s="14" customFormat="1" ht="11.25">
      <c r="B188" s="206"/>
      <c r="C188" s="207"/>
      <c r="D188" s="197" t="s">
        <v>118</v>
      </c>
      <c r="E188" s="208" t="s">
        <v>1</v>
      </c>
      <c r="F188" s="209" t="s">
        <v>120</v>
      </c>
      <c r="G188" s="207"/>
      <c r="H188" s="210">
        <v>2</v>
      </c>
      <c r="I188" s="211"/>
      <c r="J188" s="207"/>
      <c r="K188" s="207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118</v>
      </c>
      <c r="AU188" s="216" t="s">
        <v>78</v>
      </c>
      <c r="AV188" s="14" t="s">
        <v>80</v>
      </c>
      <c r="AW188" s="14" t="s">
        <v>31</v>
      </c>
      <c r="AX188" s="14" t="s">
        <v>78</v>
      </c>
      <c r="AY188" s="216" t="s">
        <v>109</v>
      </c>
    </row>
    <row r="189" spans="1:65" s="2" customFormat="1" ht="24.2" customHeight="1">
      <c r="A189" s="33"/>
      <c r="B189" s="34"/>
      <c r="C189" s="181" t="s">
        <v>303</v>
      </c>
      <c r="D189" s="181" t="s">
        <v>112</v>
      </c>
      <c r="E189" s="182" t="s">
        <v>304</v>
      </c>
      <c r="F189" s="183" t="s">
        <v>305</v>
      </c>
      <c r="G189" s="184" t="s">
        <v>306</v>
      </c>
      <c r="H189" s="185">
        <v>8</v>
      </c>
      <c r="I189" s="186"/>
      <c r="J189" s="187">
        <f>ROUND(I189*H189,2)</f>
        <v>0</v>
      </c>
      <c r="K189" s="188"/>
      <c r="L189" s="38"/>
      <c r="M189" s="189" t="s">
        <v>1</v>
      </c>
      <c r="N189" s="190" t="s">
        <v>38</v>
      </c>
      <c r="O189" s="70"/>
      <c r="P189" s="191">
        <f>O189*H189</f>
        <v>0</v>
      </c>
      <c r="Q189" s="191">
        <v>0</v>
      </c>
      <c r="R189" s="191">
        <f>Q189*H189</f>
        <v>0</v>
      </c>
      <c r="S189" s="191">
        <v>0</v>
      </c>
      <c r="T189" s="192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93" t="s">
        <v>129</v>
      </c>
      <c r="AT189" s="193" t="s">
        <v>112</v>
      </c>
      <c r="AU189" s="193" t="s">
        <v>78</v>
      </c>
      <c r="AY189" s="16" t="s">
        <v>109</v>
      </c>
      <c r="BE189" s="194">
        <f>IF(N189="základní",J189,0)</f>
        <v>0</v>
      </c>
      <c r="BF189" s="194">
        <f>IF(N189="snížená",J189,0)</f>
        <v>0</v>
      </c>
      <c r="BG189" s="194">
        <f>IF(N189="zákl. přenesená",J189,0)</f>
        <v>0</v>
      </c>
      <c r="BH189" s="194">
        <f>IF(N189="sníž. přenesená",J189,0)</f>
        <v>0</v>
      </c>
      <c r="BI189" s="194">
        <f>IF(N189="nulová",J189,0)</f>
        <v>0</v>
      </c>
      <c r="BJ189" s="16" t="s">
        <v>78</v>
      </c>
      <c r="BK189" s="194">
        <f>ROUND(I189*H189,2)</f>
        <v>0</v>
      </c>
      <c r="BL189" s="16" t="s">
        <v>129</v>
      </c>
      <c r="BM189" s="193" t="s">
        <v>307</v>
      </c>
    </row>
    <row r="190" spans="2:51" s="13" customFormat="1" ht="11.25">
      <c r="B190" s="195"/>
      <c r="C190" s="196"/>
      <c r="D190" s="197" t="s">
        <v>118</v>
      </c>
      <c r="E190" s="198" t="s">
        <v>1</v>
      </c>
      <c r="F190" s="199" t="s">
        <v>308</v>
      </c>
      <c r="G190" s="196"/>
      <c r="H190" s="198" t="s">
        <v>1</v>
      </c>
      <c r="I190" s="200"/>
      <c r="J190" s="196"/>
      <c r="K190" s="196"/>
      <c r="L190" s="201"/>
      <c r="M190" s="202"/>
      <c r="N190" s="203"/>
      <c r="O190" s="203"/>
      <c r="P190" s="203"/>
      <c r="Q190" s="203"/>
      <c r="R190" s="203"/>
      <c r="S190" s="203"/>
      <c r="T190" s="204"/>
      <c r="AT190" s="205" t="s">
        <v>118</v>
      </c>
      <c r="AU190" s="205" t="s">
        <v>78</v>
      </c>
      <c r="AV190" s="13" t="s">
        <v>78</v>
      </c>
      <c r="AW190" s="13" t="s">
        <v>31</v>
      </c>
      <c r="AX190" s="13" t="s">
        <v>73</v>
      </c>
      <c r="AY190" s="205" t="s">
        <v>109</v>
      </c>
    </row>
    <row r="191" spans="2:51" s="14" customFormat="1" ht="11.25">
      <c r="B191" s="206"/>
      <c r="C191" s="207"/>
      <c r="D191" s="197" t="s">
        <v>118</v>
      </c>
      <c r="E191" s="208" t="s">
        <v>1</v>
      </c>
      <c r="F191" s="209" t="s">
        <v>149</v>
      </c>
      <c r="G191" s="207"/>
      <c r="H191" s="210">
        <v>8</v>
      </c>
      <c r="I191" s="211"/>
      <c r="J191" s="207"/>
      <c r="K191" s="207"/>
      <c r="L191" s="212"/>
      <c r="M191" s="228"/>
      <c r="N191" s="229"/>
      <c r="O191" s="229"/>
      <c r="P191" s="229"/>
      <c r="Q191" s="229"/>
      <c r="R191" s="229"/>
      <c r="S191" s="229"/>
      <c r="T191" s="230"/>
      <c r="AT191" s="216" t="s">
        <v>118</v>
      </c>
      <c r="AU191" s="216" t="s">
        <v>78</v>
      </c>
      <c r="AV191" s="14" t="s">
        <v>80</v>
      </c>
      <c r="AW191" s="14" t="s">
        <v>31</v>
      </c>
      <c r="AX191" s="14" t="s">
        <v>78</v>
      </c>
      <c r="AY191" s="216" t="s">
        <v>109</v>
      </c>
    </row>
    <row r="192" spans="1:31" s="2" customFormat="1" ht="6.95" customHeight="1">
      <c r="A192" s="33"/>
      <c r="B192" s="53"/>
      <c r="C192" s="54"/>
      <c r="D192" s="54"/>
      <c r="E192" s="54"/>
      <c r="F192" s="54"/>
      <c r="G192" s="54"/>
      <c r="H192" s="54"/>
      <c r="I192" s="54"/>
      <c r="J192" s="54"/>
      <c r="K192" s="54"/>
      <c r="L192" s="38"/>
      <c r="M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</row>
  </sheetData>
  <sheetProtection algorithmName="SHA-512" hashValue="GWB2VmSVfw5352szaDbiLHZ1fEZ8iBkrDt4qtEnefnDOG102gYMLHgnKLKe3bgDj6LuP/rwFHfqw2QPbodp8qA==" saltValue="8L4CMsUjN3x9lyYGWjtWTw==" spinCount="100000" sheet="1" objects="1" scenarios="1" formatColumns="0" formatRows="0" autoFilter="0"/>
  <autoFilter ref="C118:K191"/>
  <mergeCells count="6">
    <mergeCell ref="L2:V2"/>
    <mergeCell ref="E7:H7"/>
    <mergeCell ref="E16:H16"/>
    <mergeCell ref="E25:H25"/>
    <mergeCell ref="E85:H85"/>
    <mergeCell ref="E111:H111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Králová</dc:creator>
  <cp:keywords/>
  <dc:description/>
  <cp:lastModifiedBy>Simona Králová</cp:lastModifiedBy>
  <dcterms:created xsi:type="dcterms:W3CDTF">2023-11-23T07:18:02Z</dcterms:created>
  <dcterms:modified xsi:type="dcterms:W3CDTF">2023-11-23T15:15:05Z</dcterms:modified>
  <cp:category/>
  <cp:version/>
  <cp:contentType/>
  <cp:contentStatus/>
</cp:coreProperties>
</file>